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C:\Users\John\Downloads\"/>
    </mc:Choice>
  </mc:AlternateContent>
  <xr:revisionPtr revIDLastSave="0" documentId="8_{8AB8605D-CB2B-439B-B88F-8FD96D1BE02B}" xr6:coauthVersionLast="41" xr6:coauthVersionMax="41" xr10:uidLastSave="{00000000-0000-0000-0000-000000000000}"/>
  <bookViews>
    <workbookView xWindow="-108" yWindow="-108" windowWidth="23256" windowHeight="12600" tabRatio="844" firstSheet="1" activeTab="1" xr2:uid="{00000000-000D-0000-FFFF-FFFF00000000}"/>
  </bookViews>
  <sheets>
    <sheet name="Developer" sheetId="375" state="hidden" r:id="rId1"/>
    <sheet name="Cover" sheetId="369" r:id="rId2"/>
    <sheet name="Guide" sheetId="367" r:id="rId3"/>
    <sheet name="SetUp" sheetId="368" r:id="rId4"/>
    <sheet name="InpAct" sheetId="278" r:id="rId5"/>
    <sheet name="InpFor" sheetId="48" r:id="rId6"/>
    <sheet name="Dashboard" sheetId="373" r:id="rId7"/>
    <sheet name="Time" sheetId="44" r:id="rId8"/>
    <sheet name="Index" sheetId="280" r:id="rId9"/>
    <sheet name="Rev" sheetId="46" r:id="rId10"/>
    <sheet name="CoS" sheetId="366" r:id="rId11"/>
    <sheet name="VAT" sheetId="285" r:id="rId12"/>
    <sheet name="Profit&amp;Cash" sheetId="289" r:id="rId13"/>
    <sheet name="Analysis" sheetId="363" r:id="rId14"/>
    <sheet name="FinStat-M" sheetId="276" r:id="rId15"/>
    <sheet name="FinStat-A" sheetId="370" r:id="rId16"/>
    <sheet name="ChartData" sheetId="348" r:id="rId17"/>
    <sheet name="Checks" sheetId="286" r:id="rId18"/>
  </sheets>
  <definedNames>
    <definedName name="_Fill" hidden="1">#REF!</definedName>
    <definedName name="newfill" hidden="1">#REF!</definedName>
    <definedName name="qqfxlCalcReset" hidden="1">FALSE</definedName>
    <definedName name="qqfxlCalculateOnOpen" hidden="1">FALSE</definedName>
    <definedName name="qqfxlFullBoth" hidden="1">TRUE</definedName>
    <definedName name="qqfxlManualBoth" hidden="1">FALSE</definedName>
    <definedName name="qqfxlSheetsBoth" hidden="1">TRUE</definedName>
    <definedName name="wrn.AJDSuite." hidden="1">{"AJD",#N/A,TRUE,"Summary";"AJD",#N/A,TRUE,"CFCONC-outputs";"AJD",#N/A,TRUE,"P&amp;LCONC-outputs";"AJD",#N/A,TRUE,"BSCONC-outputs";"AJD",#N/A,TRUE,"FSCONC-outputs"}</definedName>
    <definedName name="wrn.Construction._.Costs." hidden="1">{"Const Costs Dev",#N/A,FALSE,"Construction Cost Inputs";"Const Costs orig ccy",#N/A,FALSE,"Construction Cost Inputs";"Const Costs USD",#N/A,FALSE,"Construction Cost Inputs"}</definedName>
    <definedName name="wrn.Financing._.Inputs." hidden="1">{"BuildIn 2 Funding Assump",#N/A,FALSE,"Building Inputs";"BuildIn Capex plus Extras",#N/A,FALSE,"Building Inputs"}</definedName>
    <definedName name="wrn.OpCostIn." hidden="1">{"OpCostIn Technical",#N/A,FALSE,"Operations Cost Inputs";"OpCostIn V plus F",#N/A,FALSE,"Operations Cost Inputs";"OpCostIn Maint",#N/A,FALSE,"Operations Cost Inputs";"OpCostIn LDs Add Cost",#N/A,FALSE,"Operations Cost Inputs"}</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F78" i="285" l="1"/>
  <c r="CE78" i="285"/>
  <c r="CD78" i="285"/>
  <c r="CC78" i="285"/>
  <c r="CB78" i="285"/>
  <c r="CA78" i="285"/>
  <c r="BZ78" i="285"/>
  <c r="BY78" i="285"/>
  <c r="BX78" i="285"/>
  <c r="BW78" i="285"/>
  <c r="BV78" i="285"/>
  <c r="BU78" i="285"/>
  <c r="BT78" i="285"/>
  <c r="BS78" i="285"/>
  <c r="BR78" i="285"/>
  <c r="BQ78" i="285"/>
  <c r="BP78" i="285"/>
  <c r="BO78" i="285"/>
  <c r="BN78" i="285"/>
  <c r="BM78" i="285"/>
  <c r="BL78" i="285"/>
  <c r="BK78" i="285"/>
  <c r="BJ78" i="285"/>
  <c r="BI78" i="285"/>
  <c r="BH78" i="285"/>
  <c r="BG78" i="285"/>
  <c r="BF78" i="285"/>
  <c r="BE78" i="285"/>
  <c r="BD78" i="285"/>
  <c r="BC78" i="285"/>
  <c r="BB78" i="285"/>
  <c r="BA78" i="285"/>
  <c r="AZ78" i="285"/>
  <c r="AY78" i="285"/>
  <c r="AX78" i="285"/>
  <c r="AW78" i="285"/>
  <c r="AV78" i="285"/>
  <c r="AU78" i="285"/>
  <c r="AT78" i="285"/>
  <c r="AS78" i="285"/>
  <c r="AR78" i="285"/>
  <c r="AQ78" i="285"/>
  <c r="AP78" i="285"/>
  <c r="AO78" i="285"/>
  <c r="AN78" i="285"/>
  <c r="AM78" i="285"/>
  <c r="AL78" i="285"/>
  <c r="AK78" i="285"/>
  <c r="AJ78" i="285"/>
  <c r="AI78" i="285"/>
  <c r="AH78" i="285"/>
  <c r="AG78" i="285"/>
  <c r="AF78" i="285"/>
  <c r="AE78" i="285"/>
  <c r="AD78" i="285"/>
  <c r="AC78" i="285"/>
  <c r="AB78" i="285"/>
  <c r="AA78" i="285"/>
  <c r="Z78" i="285"/>
  <c r="Y78" i="285"/>
  <c r="X78" i="285"/>
  <c r="W78" i="285"/>
  <c r="V78" i="285"/>
  <c r="U78" i="285"/>
  <c r="T78" i="285"/>
  <c r="S78" i="285"/>
  <c r="R78" i="285"/>
  <c r="Q78" i="285"/>
  <c r="P78" i="285"/>
  <c r="O78" i="285"/>
  <c r="N78" i="285"/>
  <c r="M78" i="285"/>
  <c r="L78" i="285"/>
  <c r="L17" i="46"/>
  <c r="L32" i="46"/>
  <c r="CF212" i="44"/>
  <c r="CE212" i="44"/>
  <c r="CD212" i="44"/>
  <c r="CC212" i="44"/>
  <c r="CB212" i="44"/>
  <c r="CA212" i="44"/>
  <c r="BZ212" i="44"/>
  <c r="BY212" i="44"/>
  <c r="BX212" i="44"/>
  <c r="BW212" i="44"/>
  <c r="BV212" i="44"/>
  <c r="BU212" i="44"/>
  <c r="BT212" i="44"/>
  <c r="BS212" i="44"/>
  <c r="BR212" i="44"/>
  <c r="BQ212" i="44"/>
  <c r="BP212" i="44"/>
  <c r="BO212" i="44"/>
  <c r="BN212" i="44"/>
  <c r="BM212" i="44"/>
  <c r="BL212" i="44"/>
  <c r="BK212" i="44"/>
  <c r="BJ212" i="44"/>
  <c r="BI212" i="44"/>
  <c r="BH212" i="44"/>
  <c r="BG212" i="44"/>
  <c r="BF212" i="44"/>
  <c r="BE212" i="44"/>
  <c r="BD212" i="44"/>
  <c r="BC212" i="44"/>
  <c r="BB212" i="44"/>
  <c r="BA212" i="44"/>
  <c r="AZ212" i="44"/>
  <c r="AY212" i="44"/>
  <c r="AX212" i="44"/>
  <c r="AW212" i="44"/>
  <c r="AV212" i="44"/>
  <c r="AU212" i="44"/>
  <c r="AT212" i="44"/>
  <c r="AS212" i="44"/>
  <c r="AR212" i="44"/>
  <c r="AQ212" i="44"/>
  <c r="AP212" i="44"/>
  <c r="AO212" i="44"/>
  <c r="AN212" i="44"/>
  <c r="AM212" i="44"/>
  <c r="AL212" i="44"/>
  <c r="AK212" i="44"/>
  <c r="AJ212" i="44"/>
  <c r="AI212" i="44"/>
  <c r="AH212" i="44"/>
  <c r="AG212" i="44"/>
  <c r="AF212" i="44"/>
  <c r="AE212" i="44"/>
  <c r="AD212" i="44"/>
  <c r="AC212" i="44"/>
  <c r="AB212" i="44"/>
  <c r="AA212" i="44"/>
  <c r="Z212" i="44"/>
  <c r="Y212" i="44"/>
  <c r="X212" i="44"/>
  <c r="W212" i="44"/>
  <c r="V212" i="44"/>
  <c r="U212" i="44"/>
  <c r="T212" i="44"/>
  <c r="S212" i="44"/>
  <c r="R212" i="44"/>
  <c r="Q212" i="44"/>
  <c r="P212" i="44"/>
  <c r="O212" i="44"/>
  <c r="N212" i="44"/>
  <c r="M212" i="44"/>
  <c r="L212" i="44"/>
  <c r="K212" i="44"/>
  <c r="J212" i="44"/>
  <c r="I212" i="44"/>
  <c r="H212" i="44"/>
  <c r="G212" i="44"/>
  <c r="F212" i="44"/>
  <c r="CF211" i="44"/>
  <c r="CE211" i="44"/>
  <c r="CD211" i="44"/>
  <c r="CC211" i="44"/>
  <c r="CB211" i="44"/>
  <c r="CA211" i="44"/>
  <c r="BZ211" i="44"/>
  <c r="BY211" i="44"/>
  <c r="BX211" i="44"/>
  <c r="BW211" i="44"/>
  <c r="BV211" i="44"/>
  <c r="BU211" i="44"/>
  <c r="BT211" i="44"/>
  <c r="BS211" i="44"/>
  <c r="BR211" i="44"/>
  <c r="BQ211" i="44"/>
  <c r="BP211" i="44"/>
  <c r="BO211" i="44"/>
  <c r="BN211" i="44"/>
  <c r="BM211" i="44"/>
  <c r="BL211" i="44"/>
  <c r="BK211" i="44"/>
  <c r="BJ211" i="44"/>
  <c r="BI211" i="44"/>
  <c r="BH211" i="44"/>
  <c r="BG211" i="44"/>
  <c r="BF211" i="44"/>
  <c r="BE211" i="44"/>
  <c r="BD211" i="44"/>
  <c r="BC211" i="44"/>
  <c r="BB211" i="44"/>
  <c r="BA211" i="44"/>
  <c r="AZ211" i="44"/>
  <c r="AY211" i="44"/>
  <c r="AX211" i="44"/>
  <c r="AW211" i="44"/>
  <c r="AV211" i="44"/>
  <c r="AU211" i="44"/>
  <c r="AT211" i="44"/>
  <c r="AS211" i="44"/>
  <c r="AR211" i="44"/>
  <c r="AQ211" i="44"/>
  <c r="AP211" i="44"/>
  <c r="AO211" i="44"/>
  <c r="AN211" i="44"/>
  <c r="AM211" i="44"/>
  <c r="AL211" i="44"/>
  <c r="AK211" i="44"/>
  <c r="AJ211" i="44"/>
  <c r="AI211" i="44"/>
  <c r="AH211" i="44"/>
  <c r="AG211" i="44"/>
  <c r="AF211" i="44"/>
  <c r="AE211" i="44"/>
  <c r="AD211" i="44"/>
  <c r="AC211" i="44"/>
  <c r="AB211" i="44"/>
  <c r="AA211" i="44"/>
  <c r="Z211" i="44"/>
  <c r="Y211" i="44"/>
  <c r="X211" i="44"/>
  <c r="W211" i="44"/>
  <c r="V211" i="44"/>
  <c r="U211" i="44"/>
  <c r="T211" i="44"/>
  <c r="S211" i="44"/>
  <c r="R211" i="44"/>
  <c r="Q211" i="44"/>
  <c r="P211" i="44"/>
  <c r="O211" i="44"/>
  <c r="N211" i="44"/>
  <c r="M211" i="44"/>
  <c r="L211" i="44"/>
  <c r="K211" i="44"/>
  <c r="J211" i="44"/>
  <c r="I211" i="44"/>
  <c r="H211" i="44"/>
  <c r="G211" i="44"/>
  <c r="F211" i="44"/>
  <c r="E212" i="44"/>
  <c r="E211" i="44"/>
  <c r="L101" i="44"/>
  <c r="E87" i="48"/>
  <c r="E86" i="48"/>
  <c r="CF77" i="285" l="1"/>
  <c r="CE77" i="285"/>
  <c r="CD77" i="285"/>
  <c r="CC77" i="285"/>
  <c r="CB77" i="285"/>
  <c r="CA77" i="285"/>
  <c r="BZ77" i="285"/>
  <c r="BY77" i="285"/>
  <c r="BX77" i="285"/>
  <c r="BW77" i="285"/>
  <c r="BV77" i="285"/>
  <c r="BU77" i="285"/>
  <c r="BT77" i="285"/>
  <c r="BS77" i="285"/>
  <c r="BR77" i="285"/>
  <c r="BQ77" i="285"/>
  <c r="BP77" i="285"/>
  <c r="BO77" i="285"/>
  <c r="BN77" i="285"/>
  <c r="BM77" i="285"/>
  <c r="BL77" i="285"/>
  <c r="BK77" i="285"/>
  <c r="BJ77" i="285"/>
  <c r="BI77" i="285"/>
  <c r="BH77" i="285"/>
  <c r="BG77" i="285"/>
  <c r="BF77" i="285"/>
  <c r="BE77" i="285"/>
  <c r="BD77" i="285"/>
  <c r="BC77" i="285"/>
  <c r="BB77" i="285"/>
  <c r="BA77" i="285"/>
  <c r="AZ77" i="285"/>
  <c r="AY77" i="285"/>
  <c r="AX77" i="285"/>
  <c r="AW77" i="285"/>
  <c r="AV77" i="285"/>
  <c r="AU77" i="285"/>
  <c r="AT77" i="285"/>
  <c r="AS77" i="285"/>
  <c r="AR77" i="285"/>
  <c r="AQ77" i="285"/>
  <c r="AP77" i="285"/>
  <c r="AO77" i="285"/>
  <c r="AN77" i="285"/>
  <c r="AM77" i="285"/>
  <c r="AL77" i="285"/>
  <c r="AK77" i="285"/>
  <c r="AJ77" i="285"/>
  <c r="AI77" i="285"/>
  <c r="AH77" i="285"/>
  <c r="AG77" i="285"/>
  <c r="AF77" i="285"/>
  <c r="AE77" i="285"/>
  <c r="AD77" i="285"/>
  <c r="AC77" i="285"/>
  <c r="AB77" i="285"/>
  <c r="AA77" i="285"/>
  <c r="Z77" i="285"/>
  <c r="Y77" i="285"/>
  <c r="X77" i="285"/>
  <c r="W77" i="285"/>
  <c r="V77" i="285"/>
  <c r="U77" i="285"/>
  <c r="T77" i="285"/>
  <c r="S77" i="285"/>
  <c r="R77" i="285"/>
  <c r="Q77" i="285"/>
  <c r="P77" i="285"/>
  <c r="O77" i="285"/>
  <c r="N77" i="285"/>
  <c r="M77" i="285"/>
  <c r="L77" i="285"/>
  <c r="K77" i="285"/>
  <c r="J77" i="285"/>
  <c r="I77" i="285"/>
  <c r="H77" i="285"/>
  <c r="G77" i="285"/>
  <c r="F77" i="285"/>
  <c r="E77" i="285"/>
  <c r="CF62" i="44"/>
  <c r="CE62" i="44"/>
  <c r="CD62" i="44"/>
  <c r="CC62" i="44"/>
  <c r="CB62" i="44"/>
  <c r="CA62" i="44"/>
  <c r="BZ62" i="44"/>
  <c r="BY62" i="44"/>
  <c r="BX62" i="44"/>
  <c r="BW62" i="44"/>
  <c r="BV62" i="44"/>
  <c r="BU62" i="44"/>
  <c r="BT62" i="44"/>
  <c r="BS62" i="44"/>
  <c r="BR62" i="44"/>
  <c r="BQ62" i="44"/>
  <c r="BP62" i="44"/>
  <c r="BO62" i="44"/>
  <c r="BN62" i="44"/>
  <c r="BM62" i="44"/>
  <c r="BL62" i="44"/>
  <c r="BK62" i="44"/>
  <c r="BJ62" i="44"/>
  <c r="BI62" i="44"/>
  <c r="BH62" i="44"/>
  <c r="BG62" i="44"/>
  <c r="BF62" i="44"/>
  <c r="BE62" i="44"/>
  <c r="BD62" i="44"/>
  <c r="BC62" i="44"/>
  <c r="BB62" i="44"/>
  <c r="BA62" i="44"/>
  <c r="AZ62" i="44"/>
  <c r="AY62" i="44"/>
  <c r="AX62" i="44"/>
  <c r="AW62" i="44"/>
  <c r="AV62" i="44"/>
  <c r="AU62" i="44"/>
  <c r="AT62" i="44"/>
  <c r="AS62" i="44"/>
  <c r="AR62" i="44"/>
  <c r="AQ62" i="44"/>
  <c r="AP62" i="44"/>
  <c r="AO62" i="44"/>
  <c r="AN62" i="44"/>
  <c r="AM62" i="44"/>
  <c r="AL62" i="44"/>
  <c r="AK62" i="44"/>
  <c r="AJ62" i="44"/>
  <c r="AI62" i="44"/>
  <c r="AH62" i="44"/>
  <c r="AG62" i="44"/>
  <c r="AF62" i="44"/>
  <c r="AE62" i="44"/>
  <c r="AD62" i="44"/>
  <c r="AC62" i="44"/>
  <c r="AB62" i="44"/>
  <c r="AA62" i="44"/>
  <c r="Z62" i="44"/>
  <c r="Y62" i="44"/>
  <c r="X62" i="44"/>
  <c r="W62" i="44"/>
  <c r="V62" i="44"/>
  <c r="U62" i="44"/>
  <c r="T62" i="44"/>
  <c r="S62" i="44"/>
  <c r="R62" i="44"/>
  <c r="Q62" i="44"/>
  <c r="P62" i="44"/>
  <c r="O62" i="44"/>
  <c r="N62" i="44"/>
  <c r="M62" i="44"/>
  <c r="L62" i="44"/>
  <c r="CF73" i="285"/>
  <c r="CE73" i="285"/>
  <c r="CD73" i="285"/>
  <c r="CC73" i="285"/>
  <c r="CB73" i="285"/>
  <c r="CA73" i="285"/>
  <c r="BZ73" i="285"/>
  <c r="BY73" i="285"/>
  <c r="BX73" i="285"/>
  <c r="BW73" i="285"/>
  <c r="BV73" i="285"/>
  <c r="BU73" i="285"/>
  <c r="BT73" i="285"/>
  <c r="BS73" i="285"/>
  <c r="BR73" i="285"/>
  <c r="BQ73" i="285"/>
  <c r="BP73" i="285"/>
  <c r="BO73" i="285"/>
  <c r="BN73" i="285"/>
  <c r="BM73" i="285"/>
  <c r="BL73" i="285"/>
  <c r="BK73" i="285"/>
  <c r="BJ73" i="285"/>
  <c r="BI73" i="285"/>
  <c r="BH73" i="285"/>
  <c r="BG73" i="285"/>
  <c r="BF73" i="285"/>
  <c r="BE73" i="285"/>
  <c r="BD73" i="285"/>
  <c r="BC73" i="285"/>
  <c r="BB73" i="285"/>
  <c r="BA73" i="285"/>
  <c r="AZ73" i="285"/>
  <c r="AY73" i="285"/>
  <c r="AX73" i="285"/>
  <c r="AW73" i="285"/>
  <c r="AV73" i="285"/>
  <c r="AU73" i="285"/>
  <c r="AT73" i="285"/>
  <c r="AS73" i="285"/>
  <c r="AR73" i="285"/>
  <c r="AQ73" i="285"/>
  <c r="AP73" i="285"/>
  <c r="AO73" i="285"/>
  <c r="AN73" i="285"/>
  <c r="AM73" i="285"/>
  <c r="AL73" i="285"/>
  <c r="AK73" i="285"/>
  <c r="AJ73" i="285"/>
  <c r="AI73" i="285"/>
  <c r="AH73" i="285"/>
  <c r="AG73" i="285"/>
  <c r="AF73" i="285"/>
  <c r="AE73" i="285"/>
  <c r="AD73" i="285"/>
  <c r="AC73" i="285"/>
  <c r="AB73" i="285"/>
  <c r="AA73" i="285"/>
  <c r="Z73" i="285"/>
  <c r="Y73" i="285"/>
  <c r="X73" i="285"/>
  <c r="W73" i="285"/>
  <c r="V73" i="285"/>
  <c r="U73" i="285"/>
  <c r="T73" i="285"/>
  <c r="S73" i="285"/>
  <c r="R73" i="285"/>
  <c r="Q73" i="285"/>
  <c r="P73" i="285"/>
  <c r="O73" i="285"/>
  <c r="N73" i="285"/>
  <c r="M73" i="285"/>
  <c r="L73" i="285"/>
  <c r="K73" i="285"/>
  <c r="J73" i="285"/>
  <c r="I73" i="285"/>
  <c r="H73" i="285"/>
  <c r="G73" i="285"/>
  <c r="F73" i="285"/>
  <c r="E73" i="285"/>
  <c r="L74" i="285" l="1"/>
  <c r="L58" i="285" l="1"/>
  <c r="L18" i="289"/>
  <c r="L34" i="289"/>
  <c r="E11" i="348"/>
  <c r="F11" i="348"/>
  <c r="G11" i="348"/>
  <c r="H11" i="348"/>
  <c r="I11" i="348"/>
  <c r="J11" i="348"/>
  <c r="K11" i="348"/>
  <c r="J38" i="278"/>
  <c r="J34" i="278"/>
  <c r="J30" i="278"/>
  <c r="J26" i="278"/>
  <c r="J22" i="278"/>
  <c r="J17" i="278"/>
  <c r="J10" i="278"/>
  <c r="J11" i="278"/>
  <c r="J13" i="278"/>
  <c r="J14" i="278"/>
  <c r="J15" i="278"/>
  <c r="J9" i="278"/>
  <c r="CF17" i="278"/>
  <c r="CF18" i="278"/>
  <c r="CF22" i="278"/>
  <c r="CF26" i="278"/>
  <c r="CF30" i="278" s="1"/>
  <c r="CF34" i="278" s="1"/>
  <c r="CF38" i="278" s="1"/>
  <c r="CF54" i="278"/>
  <c r="CF56" i="278" s="1"/>
  <c r="CF69" i="278" s="1"/>
  <c r="CF62" i="278"/>
  <c r="CF10" i="289"/>
  <c r="CF11" i="289"/>
  <c r="CF12" i="289"/>
  <c r="CF15" i="289" s="1"/>
  <c r="CF31" i="289"/>
  <c r="CF50" i="285"/>
  <c r="CF51" i="285"/>
  <c r="CF25" i="366"/>
  <c r="CF26" i="366"/>
  <c r="CF27" i="366"/>
  <c r="CF61" i="366"/>
  <c r="CF62" i="366"/>
  <c r="CF63" i="366"/>
  <c r="CF67" i="46"/>
  <c r="CF68" i="46"/>
  <c r="CF69" i="46"/>
  <c r="CF100" i="46"/>
  <c r="CF101" i="46"/>
  <c r="CF102" i="46"/>
  <c r="CF136" i="46"/>
  <c r="CF137" i="46"/>
  <c r="CF138" i="46"/>
  <c r="CF52" i="285" l="1"/>
  <c r="CF55" i="285" s="1"/>
  <c r="K60" i="44" l="1"/>
  <c r="I60" i="44"/>
  <c r="H60" i="44"/>
  <c r="G60" i="44"/>
  <c r="F60" i="44"/>
  <c r="E60" i="44"/>
  <c r="I182" i="44"/>
  <c r="H182" i="44"/>
  <c r="G182" i="44"/>
  <c r="E182" i="44"/>
  <c r="G170" i="44"/>
  <c r="H170" i="44"/>
  <c r="I170" i="44"/>
  <c r="E170" i="44"/>
  <c r="H25" i="44"/>
  <c r="I25" i="44"/>
  <c r="E75" i="278"/>
  <c r="F75" i="278"/>
  <c r="G75" i="278"/>
  <c r="H75" i="278"/>
  <c r="I75" i="278"/>
  <c r="K75" i="278"/>
  <c r="K73" i="44"/>
  <c r="J73" i="44"/>
  <c r="I73" i="44"/>
  <c r="H73" i="44"/>
  <c r="G73" i="44"/>
  <c r="F73" i="44"/>
  <c r="E73" i="44"/>
  <c r="G72" i="44"/>
  <c r="H72" i="44"/>
  <c r="I72" i="44"/>
  <c r="E72" i="44"/>
  <c r="I69" i="44"/>
  <c r="H69" i="44"/>
  <c r="G69" i="44"/>
  <c r="F69" i="44"/>
  <c r="F70" i="44" s="1"/>
  <c r="F72" i="44" s="1"/>
  <c r="E69" i="44"/>
  <c r="G25" i="44"/>
  <c r="E25" i="44"/>
  <c r="I22" i="44"/>
  <c r="H22" i="44"/>
  <c r="G22" i="44"/>
  <c r="F22" i="44"/>
  <c r="F23" i="44" s="1"/>
  <c r="F25" i="44" s="1"/>
  <c r="E22" i="44"/>
  <c r="E71" i="48"/>
  <c r="E70" i="48"/>
  <c r="E69" i="48"/>
  <c r="E39" i="48"/>
  <c r="E38" i="48"/>
  <c r="E37" i="48"/>
  <c r="F170" i="44" l="1"/>
  <c r="F182" i="44"/>
  <c r="F4" i="370"/>
  <c r="G4" i="370"/>
  <c r="H4" i="370"/>
  <c r="I4" i="370"/>
  <c r="J4" i="370"/>
  <c r="K4" i="370"/>
  <c r="E4" i="370"/>
  <c r="E19" i="46"/>
  <c r="E18" i="46"/>
  <c r="E17" i="46"/>
  <c r="E56" i="48" l="1"/>
  <c r="E55" i="48"/>
  <c r="E54" i="48"/>
  <c r="K52" i="366"/>
  <c r="I52" i="366"/>
  <c r="H52" i="366"/>
  <c r="G52" i="366"/>
  <c r="F52" i="366"/>
  <c r="E52" i="366"/>
  <c r="E60" i="348" l="1"/>
  <c r="E59" i="348"/>
  <c r="E58" i="348"/>
  <c r="E48" i="348"/>
  <c r="E47" i="348"/>
  <c r="E46" i="348"/>
  <c r="E24" i="348"/>
  <c r="E23" i="348"/>
  <c r="E34" i="348"/>
  <c r="E33" i="348"/>
  <c r="E32" i="348"/>
  <c r="E19" i="286"/>
  <c r="G13" i="286"/>
  <c r="E13" i="286"/>
  <c r="G12" i="286"/>
  <c r="E12" i="286"/>
  <c r="G11" i="286"/>
  <c r="E11" i="286"/>
  <c r="G10" i="286"/>
  <c r="E10" i="286"/>
  <c r="G9" i="286"/>
  <c r="E9" i="286"/>
  <c r="A1" i="286"/>
  <c r="E87" i="348"/>
  <c r="E86" i="348"/>
  <c r="E85" i="348"/>
  <c r="K83" i="348"/>
  <c r="I83" i="348"/>
  <c r="H83" i="348"/>
  <c r="G83" i="348"/>
  <c r="F83" i="348"/>
  <c r="E83" i="348"/>
  <c r="K81" i="348"/>
  <c r="I81" i="348"/>
  <c r="H81" i="348"/>
  <c r="G81" i="348"/>
  <c r="F81" i="348"/>
  <c r="E81" i="348"/>
  <c r="K80" i="348"/>
  <c r="I80" i="348"/>
  <c r="H80" i="348"/>
  <c r="G80" i="348"/>
  <c r="G87" i="348" s="1"/>
  <c r="F80" i="348"/>
  <c r="F87" i="348" s="1"/>
  <c r="K79" i="348"/>
  <c r="I79" i="348"/>
  <c r="H79" i="348"/>
  <c r="G79" i="348"/>
  <c r="G86" i="348" s="1"/>
  <c r="F79" i="348"/>
  <c r="F86" i="348" s="1"/>
  <c r="K78" i="348"/>
  <c r="I78" i="348"/>
  <c r="H78" i="348"/>
  <c r="G78" i="348"/>
  <c r="G85" i="348" s="1"/>
  <c r="F78" i="348"/>
  <c r="F85" i="348" s="1"/>
  <c r="E75" i="348"/>
  <c r="E74" i="348"/>
  <c r="E73" i="348"/>
  <c r="K71" i="348"/>
  <c r="I71" i="348"/>
  <c r="H71" i="348"/>
  <c r="G71" i="348"/>
  <c r="F71" i="348"/>
  <c r="E71" i="348"/>
  <c r="K69" i="348"/>
  <c r="I69" i="348"/>
  <c r="H69" i="348"/>
  <c r="G69" i="348"/>
  <c r="G75" i="348" s="1"/>
  <c r="F69" i="348"/>
  <c r="F75" i="348" s="1"/>
  <c r="E69" i="348"/>
  <c r="K68" i="348"/>
  <c r="I68" i="348"/>
  <c r="H68" i="348"/>
  <c r="G68" i="348"/>
  <c r="G74" i="348" s="1"/>
  <c r="F68" i="348"/>
  <c r="F74" i="348" s="1"/>
  <c r="K67" i="348"/>
  <c r="I67" i="348"/>
  <c r="H67" i="348"/>
  <c r="G67" i="348"/>
  <c r="G73" i="348" s="1"/>
  <c r="F67" i="348"/>
  <c r="F73" i="348" s="1"/>
  <c r="K66" i="348"/>
  <c r="I66" i="348"/>
  <c r="H66" i="348"/>
  <c r="G66" i="348"/>
  <c r="F66" i="348"/>
  <c r="K56" i="348"/>
  <c r="I56" i="348"/>
  <c r="H56" i="348"/>
  <c r="G56" i="348"/>
  <c r="F56" i="348"/>
  <c r="E56" i="348"/>
  <c r="K54" i="348"/>
  <c r="J54" i="348"/>
  <c r="I54" i="348"/>
  <c r="H54" i="348"/>
  <c r="G54" i="348"/>
  <c r="F54" i="348"/>
  <c r="E54" i="348"/>
  <c r="K53" i="348"/>
  <c r="J53" i="348"/>
  <c r="I53" i="348"/>
  <c r="H53" i="348"/>
  <c r="G53" i="348"/>
  <c r="G60" i="348" s="1"/>
  <c r="F53" i="348"/>
  <c r="F60" i="348" s="1"/>
  <c r="K52" i="348"/>
  <c r="J52" i="348"/>
  <c r="I52" i="348"/>
  <c r="H52" i="348"/>
  <c r="G52" i="348"/>
  <c r="G59" i="348" s="1"/>
  <c r="F52" i="348"/>
  <c r="F59" i="348" s="1"/>
  <c r="K51" i="348"/>
  <c r="J51" i="348"/>
  <c r="I51" i="348"/>
  <c r="H51" i="348"/>
  <c r="G51" i="348"/>
  <c r="G58" i="348" s="1"/>
  <c r="F51" i="348"/>
  <c r="F58" i="348" s="1"/>
  <c r="K44" i="348"/>
  <c r="I44" i="348"/>
  <c r="H44" i="348"/>
  <c r="G44" i="348"/>
  <c r="F44" i="348"/>
  <c r="E44" i="348"/>
  <c r="K42" i="348"/>
  <c r="J42" i="348"/>
  <c r="I42" i="348"/>
  <c r="H42" i="348"/>
  <c r="G42" i="348"/>
  <c r="G48" i="348" s="1"/>
  <c r="F42" i="348"/>
  <c r="F48" i="348" s="1"/>
  <c r="E42" i="348"/>
  <c r="K41" i="348"/>
  <c r="J41" i="348"/>
  <c r="I41" i="348"/>
  <c r="H41" i="348"/>
  <c r="G41" i="348"/>
  <c r="G47" i="348" s="1"/>
  <c r="F41" i="348"/>
  <c r="F47" i="348" s="1"/>
  <c r="K40" i="348"/>
  <c r="J40" i="348"/>
  <c r="I40" i="348"/>
  <c r="H40" i="348"/>
  <c r="G40" i="348"/>
  <c r="G46" i="348" s="1"/>
  <c r="F40" i="348"/>
  <c r="F46" i="348" s="1"/>
  <c r="K39" i="348"/>
  <c r="J39" i="348"/>
  <c r="I39" i="348"/>
  <c r="H39" i="348"/>
  <c r="G39" i="348"/>
  <c r="F39" i="348"/>
  <c r="K30" i="348"/>
  <c r="I30" i="348"/>
  <c r="H30" i="348"/>
  <c r="G30" i="348"/>
  <c r="F30" i="348"/>
  <c r="E30" i="348"/>
  <c r="K28" i="348"/>
  <c r="I28" i="348"/>
  <c r="H28" i="348"/>
  <c r="G28" i="348"/>
  <c r="G34" i="348" s="1"/>
  <c r="F28" i="348"/>
  <c r="F34" i="348" s="1"/>
  <c r="K27" i="348"/>
  <c r="I27" i="348"/>
  <c r="H27" i="348"/>
  <c r="G27" i="348"/>
  <c r="G33" i="348" s="1"/>
  <c r="F27" i="348"/>
  <c r="F33" i="348" s="1"/>
  <c r="K26" i="348"/>
  <c r="I26" i="348"/>
  <c r="H26" i="348"/>
  <c r="G26" i="348"/>
  <c r="G32" i="348" s="1"/>
  <c r="F26" i="348"/>
  <c r="F32" i="348" s="1"/>
  <c r="E22" i="348"/>
  <c r="K20" i="348"/>
  <c r="I20" i="348"/>
  <c r="H20" i="348"/>
  <c r="G20" i="348"/>
  <c r="F20" i="348"/>
  <c r="E20" i="348"/>
  <c r="K18" i="348"/>
  <c r="I18" i="348"/>
  <c r="H18" i="348"/>
  <c r="G18" i="348"/>
  <c r="G24" i="348" s="1"/>
  <c r="F18" i="348"/>
  <c r="F24" i="348" s="1"/>
  <c r="K17" i="348"/>
  <c r="I17" i="348"/>
  <c r="H17" i="348"/>
  <c r="G17" i="348"/>
  <c r="G23" i="348" s="1"/>
  <c r="F17" i="348"/>
  <c r="F23" i="348" s="1"/>
  <c r="K16" i="348"/>
  <c r="I16" i="348"/>
  <c r="H16" i="348"/>
  <c r="G16" i="348"/>
  <c r="G22" i="348" s="1"/>
  <c r="F16" i="348"/>
  <c r="F22" i="348" s="1"/>
  <c r="E5" i="348"/>
  <c r="E4" i="348"/>
  <c r="E3" i="348"/>
  <c r="E2" i="348"/>
  <c r="A1" i="348"/>
  <c r="I70" i="370"/>
  <c r="H70" i="370"/>
  <c r="G70" i="370"/>
  <c r="F70" i="370"/>
  <c r="E70" i="370"/>
  <c r="I69" i="370"/>
  <c r="H69" i="370"/>
  <c r="G69" i="370"/>
  <c r="F69" i="370"/>
  <c r="E69" i="370"/>
  <c r="K67" i="370"/>
  <c r="I67" i="370"/>
  <c r="H67" i="370"/>
  <c r="G67" i="370"/>
  <c r="F67" i="370"/>
  <c r="E67" i="370"/>
  <c r="J61" i="370"/>
  <c r="I61" i="370"/>
  <c r="H61" i="370"/>
  <c r="G61" i="370"/>
  <c r="F61" i="370"/>
  <c r="E61" i="370"/>
  <c r="J52" i="370"/>
  <c r="I52" i="370"/>
  <c r="H52" i="370"/>
  <c r="G52" i="370"/>
  <c r="F52" i="370"/>
  <c r="E52" i="370"/>
  <c r="J51" i="370"/>
  <c r="I51" i="370"/>
  <c r="H51" i="370"/>
  <c r="G51" i="370"/>
  <c r="F51" i="370"/>
  <c r="E51" i="370"/>
  <c r="J48" i="370"/>
  <c r="I48" i="370"/>
  <c r="H48" i="370"/>
  <c r="G48" i="370"/>
  <c r="F48" i="370"/>
  <c r="E48" i="370"/>
  <c r="J47" i="370"/>
  <c r="I47" i="370"/>
  <c r="H47" i="370"/>
  <c r="G47" i="370"/>
  <c r="F47" i="370"/>
  <c r="E47" i="370"/>
  <c r="I15" i="370"/>
  <c r="H15" i="370"/>
  <c r="H50" i="373" s="1"/>
  <c r="G15" i="370"/>
  <c r="F15" i="370"/>
  <c r="I14" i="370"/>
  <c r="H14" i="370"/>
  <c r="H49" i="373" s="1"/>
  <c r="G14" i="370"/>
  <c r="F14" i="370"/>
  <c r="I13" i="370"/>
  <c r="H13" i="370"/>
  <c r="H48" i="373" s="1"/>
  <c r="G13" i="370"/>
  <c r="F13" i="370"/>
  <c r="I11" i="370"/>
  <c r="H11" i="370"/>
  <c r="H46" i="373" s="1"/>
  <c r="G11" i="370"/>
  <c r="F11" i="370"/>
  <c r="I10" i="370"/>
  <c r="H10" i="370"/>
  <c r="H45" i="373" s="1"/>
  <c r="G10" i="370"/>
  <c r="F10" i="370"/>
  <c r="I9" i="370"/>
  <c r="H9" i="370"/>
  <c r="H44" i="373" s="1"/>
  <c r="G9" i="370"/>
  <c r="F9" i="370"/>
  <c r="E5" i="370"/>
  <c r="A1" i="370"/>
  <c r="E43" i="367" s="1"/>
  <c r="K94" i="276"/>
  <c r="I94" i="276"/>
  <c r="H94" i="276"/>
  <c r="G94" i="276"/>
  <c r="F94" i="276"/>
  <c r="E94" i="276"/>
  <c r="K88" i="276"/>
  <c r="I88" i="276"/>
  <c r="H88" i="276"/>
  <c r="G88" i="276"/>
  <c r="F88" i="276"/>
  <c r="E88" i="276"/>
  <c r="K70" i="276"/>
  <c r="I70" i="276"/>
  <c r="H70" i="276"/>
  <c r="G70" i="276"/>
  <c r="F70" i="276"/>
  <c r="E70" i="276"/>
  <c r="K69" i="276"/>
  <c r="I69" i="276"/>
  <c r="H69" i="276"/>
  <c r="G69" i="276"/>
  <c r="F69" i="276"/>
  <c r="E69" i="276"/>
  <c r="K67" i="276"/>
  <c r="I67" i="276"/>
  <c r="H67" i="276"/>
  <c r="G67" i="276"/>
  <c r="F67" i="276"/>
  <c r="E67" i="276"/>
  <c r="K61" i="276"/>
  <c r="J61" i="276"/>
  <c r="I61" i="276"/>
  <c r="H61" i="276"/>
  <c r="G61" i="276"/>
  <c r="F61" i="276"/>
  <c r="E61" i="276"/>
  <c r="K52" i="276"/>
  <c r="J52" i="276"/>
  <c r="I52" i="276"/>
  <c r="H52" i="276"/>
  <c r="G52" i="276"/>
  <c r="F52" i="276"/>
  <c r="E52" i="276"/>
  <c r="K51" i="276"/>
  <c r="J51" i="276"/>
  <c r="I51" i="276"/>
  <c r="H51" i="276"/>
  <c r="G51" i="276"/>
  <c r="F51" i="276"/>
  <c r="E51" i="276"/>
  <c r="K48" i="276"/>
  <c r="J48" i="276"/>
  <c r="I48" i="276"/>
  <c r="H48" i="276"/>
  <c r="G48" i="276"/>
  <c r="F48" i="276"/>
  <c r="E48" i="276"/>
  <c r="K47" i="276"/>
  <c r="J47" i="276"/>
  <c r="I47" i="276"/>
  <c r="H47" i="276"/>
  <c r="G47" i="276"/>
  <c r="F47" i="276"/>
  <c r="E47" i="276"/>
  <c r="K15" i="276"/>
  <c r="I15" i="276"/>
  <c r="H15" i="276"/>
  <c r="G15" i="276"/>
  <c r="F15" i="276"/>
  <c r="K14" i="276"/>
  <c r="I14" i="276"/>
  <c r="H14" i="276"/>
  <c r="G14" i="276"/>
  <c r="F14" i="276"/>
  <c r="K13" i="276"/>
  <c r="I13" i="276"/>
  <c r="H13" i="276"/>
  <c r="G13" i="276"/>
  <c r="F13" i="276"/>
  <c r="K11" i="276"/>
  <c r="I11" i="276"/>
  <c r="H11" i="276"/>
  <c r="G11" i="276"/>
  <c r="F11" i="276"/>
  <c r="K10" i="276"/>
  <c r="I10" i="276"/>
  <c r="H10" i="276"/>
  <c r="G10" i="276"/>
  <c r="F10" i="276"/>
  <c r="K9" i="276"/>
  <c r="I9" i="276"/>
  <c r="H9" i="276"/>
  <c r="G9" i="276"/>
  <c r="F9" i="276"/>
  <c r="E5" i="276"/>
  <c r="E4" i="276"/>
  <c r="E3" i="276"/>
  <c r="E2" i="276"/>
  <c r="A1" i="276"/>
  <c r="E41" i="367" s="1"/>
  <c r="E39" i="363"/>
  <c r="E38" i="363"/>
  <c r="E37" i="363"/>
  <c r="K35" i="363"/>
  <c r="I35" i="363"/>
  <c r="H35" i="363"/>
  <c r="G35" i="363"/>
  <c r="F35" i="363"/>
  <c r="E35" i="363"/>
  <c r="K34" i="363"/>
  <c r="I34" i="363"/>
  <c r="H34" i="363"/>
  <c r="G34" i="363"/>
  <c r="F34" i="363"/>
  <c r="K33" i="363"/>
  <c r="I33" i="363"/>
  <c r="H33" i="363"/>
  <c r="G33" i="363"/>
  <c r="F33" i="363"/>
  <c r="K32" i="363"/>
  <c r="I32" i="363"/>
  <c r="H32" i="363"/>
  <c r="G32" i="363"/>
  <c r="F32" i="363"/>
  <c r="K30" i="363"/>
  <c r="I30" i="363"/>
  <c r="H30" i="363"/>
  <c r="G30" i="363"/>
  <c r="F30" i="363"/>
  <c r="E30" i="363"/>
  <c r="K29" i="363"/>
  <c r="I29" i="363"/>
  <c r="H29" i="363"/>
  <c r="G29" i="363"/>
  <c r="F29" i="363"/>
  <c r="K28" i="363"/>
  <c r="I28" i="363"/>
  <c r="H28" i="363"/>
  <c r="G28" i="363"/>
  <c r="F28" i="363"/>
  <c r="K27" i="363"/>
  <c r="I27" i="363"/>
  <c r="H27" i="363"/>
  <c r="G27" i="363"/>
  <c r="F27" i="363"/>
  <c r="E21" i="363"/>
  <c r="E20" i="363"/>
  <c r="E19" i="363"/>
  <c r="K17" i="363"/>
  <c r="I17" i="363"/>
  <c r="H17" i="363"/>
  <c r="G17" i="363"/>
  <c r="F17" i="363"/>
  <c r="E17" i="363"/>
  <c r="K16" i="363"/>
  <c r="I16" i="363"/>
  <c r="H16" i="363"/>
  <c r="G16" i="363"/>
  <c r="F16" i="363"/>
  <c r="K15" i="363"/>
  <c r="I15" i="363"/>
  <c r="H15" i="363"/>
  <c r="G15" i="363"/>
  <c r="F15" i="363"/>
  <c r="K14" i="363"/>
  <c r="I14" i="363"/>
  <c r="H14" i="363"/>
  <c r="G14" i="363"/>
  <c r="F14" i="363"/>
  <c r="K12" i="363"/>
  <c r="I12" i="363"/>
  <c r="H12" i="363"/>
  <c r="G12" i="363"/>
  <c r="F12" i="363"/>
  <c r="E12" i="363"/>
  <c r="K11" i="363"/>
  <c r="I11" i="363"/>
  <c r="H11" i="363"/>
  <c r="G11" i="363"/>
  <c r="F11" i="363"/>
  <c r="K10" i="363"/>
  <c r="I10" i="363"/>
  <c r="H10" i="363"/>
  <c r="G10" i="363"/>
  <c r="F10" i="363"/>
  <c r="K9" i="363"/>
  <c r="I9" i="363"/>
  <c r="H9" i="363"/>
  <c r="G9" i="363"/>
  <c r="F9" i="363"/>
  <c r="E5" i="363"/>
  <c r="E4" i="363"/>
  <c r="E3" i="363"/>
  <c r="E2" i="363"/>
  <c r="A1" i="363"/>
  <c r="E45" i="367" s="1"/>
  <c r="K35" i="289"/>
  <c r="I35" i="289"/>
  <c r="H35" i="289"/>
  <c r="G35" i="289"/>
  <c r="F35" i="289"/>
  <c r="E35" i="289"/>
  <c r="K32" i="289"/>
  <c r="I32" i="289"/>
  <c r="H32" i="289"/>
  <c r="G32" i="289"/>
  <c r="F32" i="289"/>
  <c r="E32" i="289"/>
  <c r="CE31" i="289"/>
  <c r="CD31" i="289"/>
  <c r="CC31" i="289"/>
  <c r="CB31" i="289"/>
  <c r="CA31" i="289"/>
  <c r="BZ31" i="289"/>
  <c r="BY31" i="289"/>
  <c r="BX31" i="289"/>
  <c r="BW31" i="289"/>
  <c r="BV31" i="289"/>
  <c r="BU31" i="289"/>
  <c r="BT31" i="289"/>
  <c r="BS31" i="289"/>
  <c r="BR31" i="289"/>
  <c r="BQ31" i="289"/>
  <c r="BP31" i="289"/>
  <c r="BO31" i="289"/>
  <c r="BN31" i="289"/>
  <c r="BM31" i="289"/>
  <c r="BL31" i="289"/>
  <c r="BK31" i="289"/>
  <c r="BJ31" i="289"/>
  <c r="BI31" i="289"/>
  <c r="BH31" i="289"/>
  <c r="BG31" i="289"/>
  <c r="BF31" i="289"/>
  <c r="BE31" i="289"/>
  <c r="BD31" i="289"/>
  <c r="BC31" i="289"/>
  <c r="BB31" i="289"/>
  <c r="BA31" i="289"/>
  <c r="AZ31" i="289"/>
  <c r="AY31" i="289"/>
  <c r="AX31" i="289"/>
  <c r="AW31" i="289"/>
  <c r="AV31" i="289"/>
  <c r="AU31" i="289"/>
  <c r="AT31" i="289"/>
  <c r="AS31" i="289"/>
  <c r="AR31" i="289"/>
  <c r="AQ31" i="289"/>
  <c r="AP31" i="289"/>
  <c r="AO31" i="289"/>
  <c r="AN31" i="289"/>
  <c r="AM31" i="289"/>
  <c r="AL31" i="289"/>
  <c r="AK31" i="289"/>
  <c r="AJ31" i="289"/>
  <c r="AI31" i="289"/>
  <c r="AH31" i="289"/>
  <c r="AG31" i="289"/>
  <c r="AF31" i="289"/>
  <c r="AE31" i="289"/>
  <c r="AD31" i="289"/>
  <c r="AC31" i="289"/>
  <c r="AB31" i="289"/>
  <c r="AA31" i="289"/>
  <c r="Z31" i="289"/>
  <c r="Y31" i="289"/>
  <c r="X31" i="289"/>
  <c r="W31" i="289"/>
  <c r="V31" i="289"/>
  <c r="U31" i="289"/>
  <c r="T31" i="289"/>
  <c r="S31" i="289"/>
  <c r="R31" i="289"/>
  <c r="Q31" i="289"/>
  <c r="P31" i="289"/>
  <c r="O31" i="289"/>
  <c r="N31" i="289"/>
  <c r="M31" i="289"/>
  <c r="K31" i="289"/>
  <c r="J31" i="289"/>
  <c r="I31" i="289"/>
  <c r="H31" i="289"/>
  <c r="G31" i="289"/>
  <c r="F31" i="289"/>
  <c r="E31" i="289"/>
  <c r="K24" i="289"/>
  <c r="J24" i="289"/>
  <c r="I24" i="289"/>
  <c r="H24" i="289"/>
  <c r="G24" i="289"/>
  <c r="F24" i="289"/>
  <c r="E24" i="289"/>
  <c r="K19" i="289"/>
  <c r="I19" i="289"/>
  <c r="H19" i="289"/>
  <c r="G19" i="289"/>
  <c r="F19" i="289"/>
  <c r="E19" i="289"/>
  <c r="K16" i="289"/>
  <c r="I16" i="289"/>
  <c r="H16" i="289"/>
  <c r="G16" i="289"/>
  <c r="F16" i="289"/>
  <c r="E16" i="289"/>
  <c r="K15" i="289"/>
  <c r="J15" i="289"/>
  <c r="I15" i="289"/>
  <c r="H15" i="289"/>
  <c r="G15" i="289"/>
  <c r="F15" i="289"/>
  <c r="E15" i="289"/>
  <c r="CE11" i="289"/>
  <c r="CD11" i="289"/>
  <c r="CC11" i="289"/>
  <c r="CB11" i="289"/>
  <c r="CA11" i="289"/>
  <c r="BZ11" i="289"/>
  <c r="BY11" i="289"/>
  <c r="BX11" i="289"/>
  <c r="BW11" i="289"/>
  <c r="BV11" i="289"/>
  <c r="BU11" i="289"/>
  <c r="BT11" i="289"/>
  <c r="BS11" i="289"/>
  <c r="BR11" i="289"/>
  <c r="BQ11" i="289"/>
  <c r="BP11" i="289"/>
  <c r="BO11" i="289"/>
  <c r="BN11" i="289"/>
  <c r="BM11" i="289"/>
  <c r="BL11" i="289"/>
  <c r="BK11" i="289"/>
  <c r="BJ11" i="289"/>
  <c r="BI11" i="289"/>
  <c r="BH11" i="289"/>
  <c r="BG11" i="289"/>
  <c r="BF11" i="289"/>
  <c r="BE11" i="289"/>
  <c r="BD11" i="289"/>
  <c r="BC11" i="289"/>
  <c r="BB11" i="289"/>
  <c r="BA11" i="289"/>
  <c r="AZ11" i="289"/>
  <c r="AY11" i="289"/>
  <c r="AX11" i="289"/>
  <c r="AW11" i="289"/>
  <c r="AV11" i="289"/>
  <c r="AU11" i="289"/>
  <c r="AT11" i="289"/>
  <c r="AS11" i="289"/>
  <c r="AR11" i="289"/>
  <c r="AQ11" i="289"/>
  <c r="AP11" i="289"/>
  <c r="AO11" i="289"/>
  <c r="AN11" i="289"/>
  <c r="AM11" i="289"/>
  <c r="AL11" i="289"/>
  <c r="AK11" i="289"/>
  <c r="AJ11" i="289"/>
  <c r="AI11" i="289"/>
  <c r="AH11" i="289"/>
  <c r="AG11" i="289"/>
  <c r="AF11" i="289"/>
  <c r="AE11" i="289"/>
  <c r="AD11" i="289"/>
  <c r="AC11" i="289"/>
  <c r="AB11" i="289"/>
  <c r="AA11" i="289"/>
  <c r="Z11" i="289"/>
  <c r="Y11" i="289"/>
  <c r="X11" i="289"/>
  <c r="W11" i="289"/>
  <c r="V11" i="289"/>
  <c r="U11" i="289"/>
  <c r="T11" i="289"/>
  <c r="S11" i="289"/>
  <c r="R11" i="289"/>
  <c r="Q11" i="289"/>
  <c r="P11" i="289"/>
  <c r="O11" i="289"/>
  <c r="N11" i="289"/>
  <c r="M11" i="289"/>
  <c r="L11" i="289"/>
  <c r="K11" i="289"/>
  <c r="J11" i="289"/>
  <c r="I11" i="289"/>
  <c r="H11" i="289"/>
  <c r="G11" i="289"/>
  <c r="F11" i="289"/>
  <c r="E11" i="289"/>
  <c r="CE10" i="289"/>
  <c r="CD10" i="289"/>
  <c r="CC10" i="289"/>
  <c r="CB10" i="289"/>
  <c r="CA10" i="289"/>
  <c r="BZ10" i="289"/>
  <c r="BY10" i="289"/>
  <c r="BX10" i="289"/>
  <c r="BW10" i="289"/>
  <c r="BV10" i="289"/>
  <c r="BU10" i="289"/>
  <c r="BT10" i="289"/>
  <c r="BS10" i="289"/>
  <c r="BR10" i="289"/>
  <c r="BQ10" i="289"/>
  <c r="BP10" i="289"/>
  <c r="BO10" i="289"/>
  <c r="BN10" i="289"/>
  <c r="BM10" i="289"/>
  <c r="BL10" i="289"/>
  <c r="BK10" i="289"/>
  <c r="BJ10" i="289"/>
  <c r="BI10" i="289"/>
  <c r="BH10" i="289"/>
  <c r="BG10" i="289"/>
  <c r="BF10" i="289"/>
  <c r="BE10" i="289"/>
  <c r="BD10" i="289"/>
  <c r="BC10" i="289"/>
  <c r="BB10" i="289"/>
  <c r="BA10" i="289"/>
  <c r="AZ10" i="289"/>
  <c r="AY10" i="289"/>
  <c r="AX10" i="289"/>
  <c r="AW10" i="289"/>
  <c r="AV10" i="289"/>
  <c r="AU10" i="289"/>
  <c r="AT10" i="289"/>
  <c r="AS10" i="289"/>
  <c r="AR10" i="289"/>
  <c r="AQ10" i="289"/>
  <c r="AP10" i="289"/>
  <c r="AO10" i="289"/>
  <c r="AN10" i="289"/>
  <c r="AM10" i="289"/>
  <c r="AL10" i="289"/>
  <c r="AK10" i="289"/>
  <c r="AJ10" i="289"/>
  <c r="AI10" i="289"/>
  <c r="AH10" i="289"/>
  <c r="AG10" i="289"/>
  <c r="AF10" i="289"/>
  <c r="AE10" i="289"/>
  <c r="AD10" i="289"/>
  <c r="AC10" i="289"/>
  <c r="AB10" i="289"/>
  <c r="AA10" i="289"/>
  <c r="Z10" i="289"/>
  <c r="Y10" i="289"/>
  <c r="X10" i="289"/>
  <c r="W10" i="289"/>
  <c r="V10" i="289"/>
  <c r="U10" i="289"/>
  <c r="T10" i="289"/>
  <c r="S10" i="289"/>
  <c r="R10" i="289"/>
  <c r="Q10" i="289"/>
  <c r="P10" i="289"/>
  <c r="O10" i="289"/>
  <c r="N10" i="289"/>
  <c r="M10" i="289"/>
  <c r="L10" i="289"/>
  <c r="K10" i="289"/>
  <c r="J10" i="289"/>
  <c r="I10" i="289"/>
  <c r="H10" i="289"/>
  <c r="G10" i="289"/>
  <c r="F10" i="289"/>
  <c r="E10" i="289"/>
  <c r="E5" i="289"/>
  <c r="E4" i="289"/>
  <c r="E3" i="289"/>
  <c r="E2" i="289"/>
  <c r="A1" i="289"/>
  <c r="E37" i="367" s="1"/>
  <c r="K76" i="285"/>
  <c r="J76" i="285"/>
  <c r="I76" i="285"/>
  <c r="H76" i="285"/>
  <c r="G76" i="285"/>
  <c r="F76" i="285"/>
  <c r="E76" i="285"/>
  <c r="K72" i="285"/>
  <c r="J72" i="285"/>
  <c r="I72" i="285"/>
  <c r="H72" i="285"/>
  <c r="G72" i="285"/>
  <c r="F72" i="285"/>
  <c r="E72" i="285"/>
  <c r="K65" i="285"/>
  <c r="J65" i="285"/>
  <c r="I65" i="285"/>
  <c r="H65" i="285"/>
  <c r="G65" i="285"/>
  <c r="F65" i="285"/>
  <c r="E65" i="285"/>
  <c r="K61" i="285"/>
  <c r="I61" i="285"/>
  <c r="H61" i="285"/>
  <c r="G61" i="285"/>
  <c r="F61" i="285"/>
  <c r="E61" i="285"/>
  <c r="K60" i="285"/>
  <c r="I60" i="285"/>
  <c r="H60" i="285"/>
  <c r="G60" i="285"/>
  <c r="F60" i="285"/>
  <c r="E60" i="285"/>
  <c r="K59" i="285"/>
  <c r="I59" i="285"/>
  <c r="H59" i="285"/>
  <c r="G59" i="285"/>
  <c r="F59" i="285"/>
  <c r="E59" i="285"/>
  <c r="K56" i="285"/>
  <c r="I56" i="285"/>
  <c r="H56" i="285"/>
  <c r="G56" i="285"/>
  <c r="F56" i="285"/>
  <c r="E56" i="285"/>
  <c r="K55" i="285"/>
  <c r="J55" i="285"/>
  <c r="I55" i="285"/>
  <c r="H55" i="285"/>
  <c r="G55" i="285"/>
  <c r="F55" i="285"/>
  <c r="E55" i="285"/>
  <c r="CE51" i="285"/>
  <c r="CD51" i="285"/>
  <c r="CC51" i="285"/>
  <c r="CB51" i="285"/>
  <c r="CA51" i="285"/>
  <c r="BZ51" i="285"/>
  <c r="BY51" i="285"/>
  <c r="BX51" i="285"/>
  <c r="BW51" i="285"/>
  <c r="BV51" i="285"/>
  <c r="BU51" i="285"/>
  <c r="BT51" i="285"/>
  <c r="BS51" i="285"/>
  <c r="BR51" i="285"/>
  <c r="BQ51" i="285"/>
  <c r="BP51" i="285"/>
  <c r="BO51" i="285"/>
  <c r="BN51" i="285"/>
  <c r="BM51" i="285"/>
  <c r="BL51" i="285"/>
  <c r="BK51" i="285"/>
  <c r="BJ51" i="285"/>
  <c r="BI51" i="285"/>
  <c r="BH51" i="285"/>
  <c r="BG51" i="285"/>
  <c r="BF51" i="285"/>
  <c r="BE51" i="285"/>
  <c r="BD51" i="285"/>
  <c r="BC51" i="285"/>
  <c r="BB51" i="285"/>
  <c r="BA51" i="285"/>
  <c r="AZ51" i="285"/>
  <c r="AY51" i="285"/>
  <c r="AX51" i="285"/>
  <c r="AW51" i="285"/>
  <c r="AV51" i="285"/>
  <c r="AU51" i="285"/>
  <c r="AT51" i="285"/>
  <c r="AS51" i="285"/>
  <c r="AR51" i="285"/>
  <c r="AQ51" i="285"/>
  <c r="AP51" i="285"/>
  <c r="AO51" i="285"/>
  <c r="AN51" i="285"/>
  <c r="AM51" i="285"/>
  <c r="AL51" i="285"/>
  <c r="AK51" i="285"/>
  <c r="AJ51" i="285"/>
  <c r="AI51" i="285"/>
  <c r="AH51" i="285"/>
  <c r="AG51" i="285"/>
  <c r="AF51" i="285"/>
  <c r="AE51" i="285"/>
  <c r="AD51" i="285"/>
  <c r="AC51" i="285"/>
  <c r="AB51" i="285"/>
  <c r="AA51" i="285"/>
  <c r="Z51" i="285"/>
  <c r="Y51" i="285"/>
  <c r="X51" i="285"/>
  <c r="W51" i="285"/>
  <c r="V51" i="285"/>
  <c r="U51" i="285"/>
  <c r="T51" i="285"/>
  <c r="S51" i="285"/>
  <c r="R51" i="285"/>
  <c r="Q51" i="285"/>
  <c r="P51" i="285"/>
  <c r="O51" i="285"/>
  <c r="N51" i="285"/>
  <c r="M51" i="285"/>
  <c r="L51" i="285"/>
  <c r="K51" i="285"/>
  <c r="J51" i="285"/>
  <c r="I51" i="285"/>
  <c r="H51" i="285"/>
  <c r="G51" i="285"/>
  <c r="F51" i="285"/>
  <c r="E51" i="285"/>
  <c r="CE50" i="285"/>
  <c r="CD50" i="285"/>
  <c r="CC50" i="285"/>
  <c r="CB50" i="285"/>
  <c r="CA50" i="285"/>
  <c r="BZ50" i="285"/>
  <c r="BY50" i="285"/>
  <c r="BX50" i="285"/>
  <c r="BW50" i="285"/>
  <c r="BV50" i="285"/>
  <c r="BU50" i="285"/>
  <c r="BT50" i="285"/>
  <c r="BS50" i="285"/>
  <c r="BR50" i="285"/>
  <c r="BQ50" i="285"/>
  <c r="BP50" i="285"/>
  <c r="BO50" i="285"/>
  <c r="BN50" i="285"/>
  <c r="BM50" i="285"/>
  <c r="BL50" i="285"/>
  <c r="BK50" i="285"/>
  <c r="BJ50" i="285"/>
  <c r="BI50" i="285"/>
  <c r="BH50" i="285"/>
  <c r="BG50" i="285"/>
  <c r="BF50" i="285"/>
  <c r="BE50" i="285"/>
  <c r="BD50" i="285"/>
  <c r="BC50" i="285"/>
  <c r="BB50" i="285"/>
  <c r="BA50" i="285"/>
  <c r="AZ50" i="285"/>
  <c r="AY50" i="285"/>
  <c r="AX50" i="285"/>
  <c r="AW50" i="285"/>
  <c r="AV50" i="285"/>
  <c r="AU50" i="285"/>
  <c r="AT50" i="285"/>
  <c r="AS50" i="285"/>
  <c r="AR50" i="285"/>
  <c r="AQ50" i="285"/>
  <c r="AP50" i="285"/>
  <c r="AO50" i="285"/>
  <c r="AN50" i="285"/>
  <c r="AM50" i="285"/>
  <c r="AL50" i="285"/>
  <c r="AK50" i="285"/>
  <c r="AJ50" i="285"/>
  <c r="AI50" i="285"/>
  <c r="AH50" i="285"/>
  <c r="AG50" i="285"/>
  <c r="AF50" i="285"/>
  <c r="AE50" i="285"/>
  <c r="AD50" i="285"/>
  <c r="AC50" i="285"/>
  <c r="AB50" i="285"/>
  <c r="AA50" i="285"/>
  <c r="Z50" i="285"/>
  <c r="Y50" i="285"/>
  <c r="X50" i="285"/>
  <c r="W50" i="285"/>
  <c r="V50" i="285"/>
  <c r="U50" i="285"/>
  <c r="T50" i="285"/>
  <c r="S50" i="285"/>
  <c r="R50" i="285"/>
  <c r="Q50" i="285"/>
  <c r="P50" i="285"/>
  <c r="O50" i="285"/>
  <c r="N50" i="285"/>
  <c r="M50" i="285"/>
  <c r="L50" i="285"/>
  <c r="K50" i="285"/>
  <c r="J50" i="285"/>
  <c r="I50" i="285"/>
  <c r="H50" i="285"/>
  <c r="G50" i="285"/>
  <c r="F50" i="285"/>
  <c r="E50" i="285"/>
  <c r="K43" i="285"/>
  <c r="I43" i="285"/>
  <c r="H43" i="285"/>
  <c r="G43" i="285"/>
  <c r="F43" i="285"/>
  <c r="E43" i="285"/>
  <c r="K42" i="285"/>
  <c r="I42" i="285"/>
  <c r="H42" i="285"/>
  <c r="G42" i="285"/>
  <c r="F42" i="285"/>
  <c r="E42" i="285"/>
  <c r="L41" i="285"/>
  <c r="K41" i="285"/>
  <c r="J41" i="285"/>
  <c r="I41" i="285"/>
  <c r="H41" i="285"/>
  <c r="G41" i="285"/>
  <c r="F41" i="285"/>
  <c r="E41" i="285"/>
  <c r="K34" i="285"/>
  <c r="I34" i="285"/>
  <c r="H34" i="285"/>
  <c r="G34" i="285"/>
  <c r="F34" i="285"/>
  <c r="E34" i="285"/>
  <c r="K32" i="285"/>
  <c r="I32" i="285"/>
  <c r="H32" i="285"/>
  <c r="G32" i="285"/>
  <c r="F32" i="285"/>
  <c r="K31" i="285"/>
  <c r="I31" i="285"/>
  <c r="H31" i="285"/>
  <c r="G31" i="285"/>
  <c r="F31" i="285"/>
  <c r="K30" i="285"/>
  <c r="I30" i="285"/>
  <c r="H30" i="285"/>
  <c r="G30" i="285"/>
  <c r="F30" i="285"/>
  <c r="I28" i="285"/>
  <c r="H28" i="285"/>
  <c r="G28" i="285"/>
  <c r="F28" i="285"/>
  <c r="I27" i="285"/>
  <c r="H27" i="285"/>
  <c r="G27" i="285"/>
  <c r="F27" i="285"/>
  <c r="I26" i="285"/>
  <c r="H26" i="285"/>
  <c r="G26" i="285"/>
  <c r="F26" i="285"/>
  <c r="K19" i="285"/>
  <c r="I19" i="285"/>
  <c r="H19" i="285"/>
  <c r="G19" i="285"/>
  <c r="F19" i="285"/>
  <c r="E19" i="285"/>
  <c r="K17" i="285"/>
  <c r="I17" i="285"/>
  <c r="H17" i="285"/>
  <c r="G17" i="285"/>
  <c r="F17" i="285"/>
  <c r="K16" i="285"/>
  <c r="I16" i="285"/>
  <c r="H16" i="285"/>
  <c r="G16" i="285"/>
  <c r="F16" i="285"/>
  <c r="K15" i="285"/>
  <c r="I15" i="285"/>
  <c r="H15" i="285"/>
  <c r="G15" i="285"/>
  <c r="F15" i="285"/>
  <c r="I13" i="285"/>
  <c r="H13" i="285"/>
  <c r="G13" i="285"/>
  <c r="F13" i="285"/>
  <c r="I12" i="285"/>
  <c r="H12" i="285"/>
  <c r="G12" i="285"/>
  <c r="F12" i="285"/>
  <c r="I11" i="285"/>
  <c r="H11" i="285"/>
  <c r="G11" i="285"/>
  <c r="F11" i="285"/>
  <c r="E5" i="285"/>
  <c r="E4" i="285"/>
  <c r="E3" i="285"/>
  <c r="E2" i="285"/>
  <c r="A1" i="285"/>
  <c r="E35" i="367" s="1"/>
  <c r="E73" i="366"/>
  <c r="E72" i="366"/>
  <c r="E71" i="366"/>
  <c r="K69" i="366"/>
  <c r="I69" i="366"/>
  <c r="H69" i="366"/>
  <c r="G69" i="366"/>
  <c r="F69" i="366"/>
  <c r="E69" i="366"/>
  <c r="K67" i="366"/>
  <c r="I67" i="366"/>
  <c r="H67" i="366"/>
  <c r="G67" i="366"/>
  <c r="F67" i="366"/>
  <c r="K66" i="366"/>
  <c r="I66" i="366"/>
  <c r="H66" i="366"/>
  <c r="G66" i="366"/>
  <c r="F66" i="366"/>
  <c r="K65" i="366"/>
  <c r="I65" i="366"/>
  <c r="H65" i="366"/>
  <c r="G65" i="366"/>
  <c r="F65" i="366"/>
  <c r="CE63" i="366"/>
  <c r="CD63" i="366"/>
  <c r="CC63" i="366"/>
  <c r="CB63" i="366"/>
  <c r="CA63" i="366"/>
  <c r="BZ63" i="366"/>
  <c r="BY63" i="366"/>
  <c r="BX63" i="366"/>
  <c r="BW63" i="366"/>
  <c r="BV63" i="366"/>
  <c r="BU63" i="366"/>
  <c r="BT63" i="366"/>
  <c r="BS63" i="366"/>
  <c r="BR63" i="366"/>
  <c r="BQ63" i="366"/>
  <c r="BP63" i="366"/>
  <c r="BO63" i="366"/>
  <c r="BN63" i="366"/>
  <c r="BM63" i="366"/>
  <c r="BL63" i="366"/>
  <c r="BK63" i="366"/>
  <c r="BJ63" i="366"/>
  <c r="BI63" i="366"/>
  <c r="BH63" i="366"/>
  <c r="BG63" i="366"/>
  <c r="BF63" i="366"/>
  <c r="BE63" i="366"/>
  <c r="BD63" i="366"/>
  <c r="BC63" i="366"/>
  <c r="BB63" i="366"/>
  <c r="BA63" i="366"/>
  <c r="AZ63" i="366"/>
  <c r="AY63" i="366"/>
  <c r="AX63" i="366"/>
  <c r="AW63" i="366"/>
  <c r="AV63" i="366"/>
  <c r="AU63" i="366"/>
  <c r="AT63" i="366"/>
  <c r="AS63" i="366"/>
  <c r="AR63" i="366"/>
  <c r="AQ63" i="366"/>
  <c r="AP63" i="366"/>
  <c r="AO63" i="366"/>
  <c r="AN63" i="366"/>
  <c r="AM63" i="366"/>
  <c r="AL63" i="366"/>
  <c r="AK63" i="366"/>
  <c r="AJ63" i="366"/>
  <c r="AI63" i="366"/>
  <c r="AH63" i="366"/>
  <c r="AG63" i="366"/>
  <c r="AF63" i="366"/>
  <c r="AE63" i="366"/>
  <c r="AD63" i="366"/>
  <c r="AC63" i="366"/>
  <c r="AB63" i="366"/>
  <c r="AA63" i="366"/>
  <c r="Z63" i="366"/>
  <c r="Y63" i="366"/>
  <c r="X63" i="366"/>
  <c r="W63" i="366"/>
  <c r="V63" i="366"/>
  <c r="U63" i="366"/>
  <c r="T63" i="366"/>
  <c r="S63" i="366"/>
  <c r="R63" i="366"/>
  <c r="Q63" i="366"/>
  <c r="P63" i="366"/>
  <c r="O63" i="366"/>
  <c r="N63" i="366"/>
  <c r="M63" i="366"/>
  <c r="L63" i="366"/>
  <c r="K63" i="366"/>
  <c r="I63" i="366"/>
  <c r="H63" i="366"/>
  <c r="G63" i="366"/>
  <c r="F63" i="366"/>
  <c r="CE62" i="366"/>
  <c r="CD62" i="366"/>
  <c r="CC62" i="366"/>
  <c r="CB62" i="366"/>
  <c r="CA62" i="366"/>
  <c r="BZ62" i="366"/>
  <c r="BY62" i="366"/>
  <c r="BX62" i="366"/>
  <c r="BW62" i="366"/>
  <c r="BV62" i="366"/>
  <c r="BU62" i="366"/>
  <c r="BT62" i="366"/>
  <c r="BS62" i="366"/>
  <c r="BR62" i="366"/>
  <c r="BQ62" i="366"/>
  <c r="BP62" i="366"/>
  <c r="BO62" i="366"/>
  <c r="BN62" i="366"/>
  <c r="BM62" i="366"/>
  <c r="BL62" i="366"/>
  <c r="BK62" i="366"/>
  <c r="BJ62" i="366"/>
  <c r="BI62" i="366"/>
  <c r="BH62" i="366"/>
  <c r="BG62" i="366"/>
  <c r="BF62" i="366"/>
  <c r="BE62" i="366"/>
  <c r="BD62" i="366"/>
  <c r="BC62" i="366"/>
  <c r="BB62" i="366"/>
  <c r="BA62" i="366"/>
  <c r="AZ62" i="366"/>
  <c r="AY62" i="366"/>
  <c r="AX62" i="366"/>
  <c r="AW62" i="366"/>
  <c r="AV62" i="366"/>
  <c r="AU62" i="366"/>
  <c r="AT62" i="366"/>
  <c r="AS62" i="366"/>
  <c r="AR62" i="366"/>
  <c r="AQ62" i="366"/>
  <c r="AP62" i="366"/>
  <c r="AO62" i="366"/>
  <c r="AN62" i="366"/>
  <c r="AM62" i="366"/>
  <c r="AL62" i="366"/>
  <c r="AK62" i="366"/>
  <c r="AJ62" i="366"/>
  <c r="AI62" i="366"/>
  <c r="AH62" i="366"/>
  <c r="AG62" i="366"/>
  <c r="AF62" i="366"/>
  <c r="AE62" i="366"/>
  <c r="AD62" i="366"/>
  <c r="AC62" i="366"/>
  <c r="AB62" i="366"/>
  <c r="AA62" i="366"/>
  <c r="Z62" i="366"/>
  <c r="Y62" i="366"/>
  <c r="X62" i="366"/>
  <c r="W62" i="366"/>
  <c r="V62" i="366"/>
  <c r="U62" i="366"/>
  <c r="T62" i="366"/>
  <c r="S62" i="366"/>
  <c r="R62" i="366"/>
  <c r="Q62" i="366"/>
  <c r="P62" i="366"/>
  <c r="O62" i="366"/>
  <c r="N62" i="366"/>
  <c r="M62" i="366"/>
  <c r="L62" i="366"/>
  <c r="K62" i="366"/>
  <c r="I62" i="366"/>
  <c r="H62" i="366"/>
  <c r="G62" i="366"/>
  <c r="F62" i="366"/>
  <c r="CE61" i="366"/>
  <c r="CD61" i="366"/>
  <c r="CC61" i="366"/>
  <c r="CB61" i="366"/>
  <c r="CA61" i="366"/>
  <c r="BZ61" i="366"/>
  <c r="BY61" i="366"/>
  <c r="BX61" i="366"/>
  <c r="BW61" i="366"/>
  <c r="BV61" i="366"/>
  <c r="BU61" i="366"/>
  <c r="BT61" i="366"/>
  <c r="BS61" i="366"/>
  <c r="BR61" i="366"/>
  <c r="BQ61" i="366"/>
  <c r="BP61" i="366"/>
  <c r="BO61" i="366"/>
  <c r="BN61" i="366"/>
  <c r="BM61" i="366"/>
  <c r="BL61" i="366"/>
  <c r="BK61" i="366"/>
  <c r="BJ61" i="366"/>
  <c r="BI61" i="366"/>
  <c r="BH61" i="366"/>
  <c r="BG61" i="366"/>
  <c r="BF61" i="366"/>
  <c r="BE61" i="366"/>
  <c r="BD61" i="366"/>
  <c r="BC61" i="366"/>
  <c r="BB61" i="366"/>
  <c r="BA61" i="366"/>
  <c r="AZ61" i="366"/>
  <c r="AY61" i="366"/>
  <c r="AX61" i="366"/>
  <c r="AW61" i="366"/>
  <c r="AV61" i="366"/>
  <c r="AU61" i="366"/>
  <c r="AT61" i="366"/>
  <c r="AS61" i="366"/>
  <c r="AR61" i="366"/>
  <c r="AQ61" i="366"/>
  <c r="AP61" i="366"/>
  <c r="AO61" i="366"/>
  <c r="AN61" i="366"/>
  <c r="AM61" i="366"/>
  <c r="AL61" i="366"/>
  <c r="AK61" i="366"/>
  <c r="AJ61" i="366"/>
  <c r="AI61" i="366"/>
  <c r="AH61" i="366"/>
  <c r="AG61" i="366"/>
  <c r="AF61" i="366"/>
  <c r="AE61" i="366"/>
  <c r="AD61" i="366"/>
  <c r="AC61" i="366"/>
  <c r="AB61" i="366"/>
  <c r="AA61" i="366"/>
  <c r="Z61" i="366"/>
  <c r="Y61" i="366"/>
  <c r="X61" i="366"/>
  <c r="W61" i="366"/>
  <c r="V61" i="366"/>
  <c r="U61" i="366"/>
  <c r="T61" i="366"/>
  <c r="S61" i="366"/>
  <c r="R61" i="366"/>
  <c r="Q61" i="366"/>
  <c r="P61" i="366"/>
  <c r="O61" i="366"/>
  <c r="N61" i="366"/>
  <c r="M61" i="366"/>
  <c r="L61" i="366"/>
  <c r="K61" i="366"/>
  <c r="I61" i="366"/>
  <c r="H61" i="366"/>
  <c r="G61" i="366"/>
  <c r="F61" i="366"/>
  <c r="E56" i="366"/>
  <c r="E67" i="366" s="1"/>
  <c r="E55" i="366"/>
  <c r="E66" i="366" s="1"/>
  <c r="E54" i="366"/>
  <c r="E65" i="366" s="1"/>
  <c r="K50" i="366"/>
  <c r="I50" i="366"/>
  <c r="H50" i="366"/>
  <c r="G50" i="366"/>
  <c r="F50" i="366"/>
  <c r="K49" i="366"/>
  <c r="I49" i="366"/>
  <c r="H49" i="366"/>
  <c r="G49" i="366"/>
  <c r="F49" i="366"/>
  <c r="K48" i="366"/>
  <c r="I48" i="366"/>
  <c r="H48" i="366"/>
  <c r="G48" i="366"/>
  <c r="F48" i="366"/>
  <c r="K46" i="366"/>
  <c r="I46" i="366"/>
  <c r="H46" i="366"/>
  <c r="G46" i="366"/>
  <c r="F46" i="366"/>
  <c r="K45" i="366"/>
  <c r="I45" i="366"/>
  <c r="H45" i="366"/>
  <c r="G45" i="366"/>
  <c r="F45" i="366"/>
  <c r="K44" i="366"/>
  <c r="I44" i="366"/>
  <c r="H44" i="366"/>
  <c r="G44" i="366"/>
  <c r="F44" i="366"/>
  <c r="E37" i="366"/>
  <c r="E50" i="366" s="1"/>
  <c r="E36" i="366"/>
  <c r="E49" i="366" s="1"/>
  <c r="E35" i="366"/>
  <c r="E48" i="366" s="1"/>
  <c r="K33" i="366"/>
  <c r="I33" i="366"/>
  <c r="H33" i="366"/>
  <c r="G33" i="366"/>
  <c r="F33" i="366"/>
  <c r="E33" i="366"/>
  <c r="K31" i="366"/>
  <c r="J31" i="366"/>
  <c r="I31" i="366"/>
  <c r="H31" i="366"/>
  <c r="G31" i="366"/>
  <c r="F31" i="366"/>
  <c r="K30" i="366"/>
  <c r="J30" i="366"/>
  <c r="I30" i="366"/>
  <c r="H30" i="366"/>
  <c r="G30" i="366"/>
  <c r="F30" i="366"/>
  <c r="K29" i="366"/>
  <c r="J29" i="366"/>
  <c r="I29" i="366"/>
  <c r="H29" i="366"/>
  <c r="G29" i="366"/>
  <c r="F29" i="366"/>
  <c r="CE27" i="366"/>
  <c r="CD27" i="366"/>
  <c r="CC27" i="366"/>
  <c r="CB27" i="366"/>
  <c r="CA27" i="366"/>
  <c r="BZ27" i="366"/>
  <c r="BY27" i="366"/>
  <c r="BX27" i="366"/>
  <c r="BW27" i="366"/>
  <c r="BV27" i="366"/>
  <c r="BU27" i="366"/>
  <c r="BT27" i="366"/>
  <c r="BS27" i="366"/>
  <c r="BR27" i="366"/>
  <c r="BQ27" i="366"/>
  <c r="BP27" i="366"/>
  <c r="BO27" i="366"/>
  <c r="BN27" i="366"/>
  <c r="BM27" i="366"/>
  <c r="BL27" i="366"/>
  <c r="BK27" i="366"/>
  <c r="BJ27" i="366"/>
  <c r="BI27" i="366"/>
  <c r="BH27" i="366"/>
  <c r="BG27" i="366"/>
  <c r="BF27" i="366"/>
  <c r="BE27" i="366"/>
  <c r="BD27" i="366"/>
  <c r="BC27" i="366"/>
  <c r="BB27" i="366"/>
  <c r="BA27" i="366"/>
  <c r="AZ27" i="366"/>
  <c r="AY27" i="366"/>
  <c r="AX27" i="366"/>
  <c r="AW27" i="366"/>
  <c r="AV27" i="366"/>
  <c r="AU27" i="366"/>
  <c r="AT27" i="366"/>
  <c r="AS27" i="366"/>
  <c r="AR27" i="366"/>
  <c r="AQ27" i="366"/>
  <c r="AP27" i="366"/>
  <c r="AO27" i="366"/>
  <c r="AN27" i="366"/>
  <c r="AM27" i="366"/>
  <c r="AL27" i="366"/>
  <c r="AK27" i="366"/>
  <c r="AJ27" i="366"/>
  <c r="AI27" i="366"/>
  <c r="AH27" i="366"/>
  <c r="AG27" i="366"/>
  <c r="AF27" i="366"/>
  <c r="AE27" i="366"/>
  <c r="AD27" i="366"/>
  <c r="AC27" i="366"/>
  <c r="AB27" i="366"/>
  <c r="AA27" i="366"/>
  <c r="Z27" i="366"/>
  <c r="Y27" i="366"/>
  <c r="X27" i="366"/>
  <c r="K27" i="366"/>
  <c r="J27" i="366"/>
  <c r="I27" i="366"/>
  <c r="H27" i="366"/>
  <c r="G27" i="366"/>
  <c r="F27" i="366"/>
  <c r="CE26" i="366"/>
  <c r="CD26" i="366"/>
  <c r="CC26" i="366"/>
  <c r="CB26" i="366"/>
  <c r="CA26" i="366"/>
  <c r="BZ26" i="366"/>
  <c r="BY26" i="366"/>
  <c r="BX26" i="366"/>
  <c r="BW26" i="366"/>
  <c r="BV26" i="366"/>
  <c r="BU26" i="366"/>
  <c r="BT26" i="366"/>
  <c r="BS26" i="366"/>
  <c r="BR26" i="366"/>
  <c r="BQ26" i="366"/>
  <c r="BP26" i="366"/>
  <c r="BO26" i="366"/>
  <c r="BN26" i="366"/>
  <c r="BM26" i="366"/>
  <c r="BL26" i="366"/>
  <c r="BK26" i="366"/>
  <c r="BJ26" i="366"/>
  <c r="BI26" i="366"/>
  <c r="BH26" i="366"/>
  <c r="BG26" i="366"/>
  <c r="BF26" i="366"/>
  <c r="BE26" i="366"/>
  <c r="BD26" i="366"/>
  <c r="BC26" i="366"/>
  <c r="BB26" i="366"/>
  <c r="BA26" i="366"/>
  <c r="AZ26" i="366"/>
  <c r="AY26" i="366"/>
  <c r="AX26" i="366"/>
  <c r="AW26" i="366"/>
  <c r="AV26" i="366"/>
  <c r="AU26" i="366"/>
  <c r="AT26" i="366"/>
  <c r="AS26" i="366"/>
  <c r="AR26" i="366"/>
  <c r="AQ26" i="366"/>
  <c r="AP26" i="366"/>
  <c r="AO26" i="366"/>
  <c r="AN26" i="366"/>
  <c r="AM26" i="366"/>
  <c r="AL26" i="366"/>
  <c r="AK26" i="366"/>
  <c r="AJ26" i="366"/>
  <c r="AI26" i="366"/>
  <c r="AH26" i="366"/>
  <c r="AG26" i="366"/>
  <c r="AF26" i="366"/>
  <c r="AE26" i="366"/>
  <c r="AD26" i="366"/>
  <c r="AC26" i="366"/>
  <c r="AB26" i="366"/>
  <c r="AA26" i="366"/>
  <c r="Z26" i="366"/>
  <c r="Y26" i="366"/>
  <c r="X26" i="366"/>
  <c r="K26" i="366"/>
  <c r="J26" i="366"/>
  <c r="I26" i="366"/>
  <c r="H26" i="366"/>
  <c r="G26" i="366"/>
  <c r="F26" i="366"/>
  <c r="CE25" i="366"/>
  <c r="CD25" i="366"/>
  <c r="CC25" i="366"/>
  <c r="CB25" i="366"/>
  <c r="CA25" i="366"/>
  <c r="BZ25" i="366"/>
  <c r="BY25" i="366"/>
  <c r="BX25" i="366"/>
  <c r="BW25" i="366"/>
  <c r="BV25" i="366"/>
  <c r="BU25" i="366"/>
  <c r="BT25" i="366"/>
  <c r="BS25" i="366"/>
  <c r="BR25" i="366"/>
  <c r="BQ25" i="366"/>
  <c r="BP25" i="366"/>
  <c r="BO25" i="366"/>
  <c r="BN25" i="366"/>
  <c r="BM25" i="366"/>
  <c r="BL25" i="366"/>
  <c r="BK25" i="366"/>
  <c r="BJ25" i="366"/>
  <c r="BI25" i="366"/>
  <c r="BH25" i="366"/>
  <c r="BG25" i="366"/>
  <c r="BF25" i="366"/>
  <c r="BE25" i="366"/>
  <c r="BD25" i="366"/>
  <c r="BC25" i="366"/>
  <c r="BB25" i="366"/>
  <c r="BA25" i="366"/>
  <c r="AZ25" i="366"/>
  <c r="AY25" i="366"/>
  <c r="AX25" i="366"/>
  <c r="AW25" i="366"/>
  <c r="AV25" i="366"/>
  <c r="AU25" i="366"/>
  <c r="AT25" i="366"/>
  <c r="AS25" i="366"/>
  <c r="AR25" i="366"/>
  <c r="AQ25" i="366"/>
  <c r="AP25" i="366"/>
  <c r="AO25" i="366"/>
  <c r="AN25" i="366"/>
  <c r="AM25" i="366"/>
  <c r="AL25" i="366"/>
  <c r="AK25" i="366"/>
  <c r="AJ25" i="366"/>
  <c r="AI25" i="366"/>
  <c r="AH25" i="366"/>
  <c r="AG25" i="366"/>
  <c r="AF25" i="366"/>
  <c r="AE25" i="366"/>
  <c r="AD25" i="366"/>
  <c r="AC25" i="366"/>
  <c r="AB25" i="366"/>
  <c r="AA25" i="366"/>
  <c r="Z25" i="366"/>
  <c r="Y25" i="366"/>
  <c r="X25" i="366"/>
  <c r="K25" i="366"/>
  <c r="J25" i="366"/>
  <c r="I25" i="366"/>
  <c r="H25" i="366"/>
  <c r="G25" i="366"/>
  <c r="F25" i="366"/>
  <c r="E20" i="366"/>
  <c r="E31" i="366" s="1"/>
  <c r="E19" i="366"/>
  <c r="E30" i="366" s="1"/>
  <c r="E18" i="366"/>
  <c r="E29" i="366" s="1"/>
  <c r="K16" i="366"/>
  <c r="I16" i="366"/>
  <c r="H16" i="366"/>
  <c r="G16" i="366"/>
  <c r="F16" i="366"/>
  <c r="E16" i="366"/>
  <c r="K15" i="366"/>
  <c r="J15" i="366"/>
  <c r="I15" i="366"/>
  <c r="H15" i="366"/>
  <c r="G15" i="366"/>
  <c r="F15" i="366"/>
  <c r="I13" i="366"/>
  <c r="H13" i="366"/>
  <c r="G13" i="366"/>
  <c r="F13" i="366"/>
  <c r="I12" i="366"/>
  <c r="H12" i="366"/>
  <c r="G12" i="366"/>
  <c r="F12" i="366"/>
  <c r="I11" i="366"/>
  <c r="H11" i="366"/>
  <c r="G11" i="366"/>
  <c r="F11" i="366"/>
  <c r="E5" i="366"/>
  <c r="E4" i="366"/>
  <c r="E3" i="366"/>
  <c r="E2" i="366"/>
  <c r="A1" i="366"/>
  <c r="E33" i="367" s="1"/>
  <c r="E148" i="46"/>
  <c r="E147" i="46"/>
  <c r="E146" i="46"/>
  <c r="K144" i="46"/>
  <c r="I144" i="46"/>
  <c r="H144" i="46"/>
  <c r="G144" i="46"/>
  <c r="F144" i="46"/>
  <c r="E144" i="46"/>
  <c r="K142" i="46"/>
  <c r="I142" i="46"/>
  <c r="H142" i="46"/>
  <c r="G142" i="46"/>
  <c r="F142" i="46"/>
  <c r="K141" i="46"/>
  <c r="I141" i="46"/>
  <c r="H141" i="46"/>
  <c r="G141" i="46"/>
  <c r="F141" i="46"/>
  <c r="K140" i="46"/>
  <c r="I140" i="46"/>
  <c r="H140" i="46"/>
  <c r="G140" i="46"/>
  <c r="F140" i="46"/>
  <c r="CE138" i="46"/>
  <c r="CD138" i="46"/>
  <c r="CC138" i="46"/>
  <c r="CB138" i="46"/>
  <c r="CA138" i="46"/>
  <c r="BZ138" i="46"/>
  <c r="BY138" i="46"/>
  <c r="BX138" i="46"/>
  <c r="BW138" i="46"/>
  <c r="BV138" i="46"/>
  <c r="BU138" i="46"/>
  <c r="BT138" i="46"/>
  <c r="BS138" i="46"/>
  <c r="BR138" i="46"/>
  <c r="BQ138" i="46"/>
  <c r="BP138" i="46"/>
  <c r="BO138" i="46"/>
  <c r="BN138" i="46"/>
  <c r="BM138" i="46"/>
  <c r="BL138" i="46"/>
  <c r="BK138" i="46"/>
  <c r="BJ138" i="46"/>
  <c r="BI138" i="46"/>
  <c r="BH138" i="46"/>
  <c r="BG138" i="46"/>
  <c r="BF138" i="46"/>
  <c r="BE138" i="46"/>
  <c r="BD138" i="46"/>
  <c r="BC138" i="46"/>
  <c r="BB138" i="46"/>
  <c r="BA138" i="46"/>
  <c r="AZ138" i="46"/>
  <c r="AY138" i="46"/>
  <c r="AX138" i="46"/>
  <c r="AW138" i="46"/>
  <c r="AV138" i="46"/>
  <c r="AU138" i="46"/>
  <c r="AT138" i="46"/>
  <c r="AS138" i="46"/>
  <c r="AR138" i="46"/>
  <c r="AQ138" i="46"/>
  <c r="AP138" i="46"/>
  <c r="AO138" i="46"/>
  <c r="AN138" i="46"/>
  <c r="AM138" i="46"/>
  <c r="AL138" i="46"/>
  <c r="AK138" i="46"/>
  <c r="AJ138" i="46"/>
  <c r="AI138" i="46"/>
  <c r="AH138" i="46"/>
  <c r="AG138" i="46"/>
  <c r="AF138" i="46"/>
  <c r="AE138" i="46"/>
  <c r="AD138" i="46"/>
  <c r="AC138" i="46"/>
  <c r="AB138" i="46"/>
  <c r="AA138" i="46"/>
  <c r="Z138" i="46"/>
  <c r="Y138" i="46"/>
  <c r="X138" i="46"/>
  <c r="W138" i="46"/>
  <c r="V138" i="46"/>
  <c r="U138" i="46"/>
  <c r="T138" i="46"/>
  <c r="S138" i="46"/>
  <c r="R138" i="46"/>
  <c r="Q138" i="46"/>
  <c r="P138" i="46"/>
  <c r="O138" i="46"/>
  <c r="N138" i="46"/>
  <c r="M138" i="46"/>
  <c r="L138" i="46"/>
  <c r="K138" i="46"/>
  <c r="I138" i="46"/>
  <c r="H138" i="46"/>
  <c r="G138" i="46"/>
  <c r="F138" i="46"/>
  <c r="CE137" i="46"/>
  <c r="CD137" i="46"/>
  <c r="CC137" i="46"/>
  <c r="CB137" i="46"/>
  <c r="CA137" i="46"/>
  <c r="BZ137" i="46"/>
  <c r="BY137" i="46"/>
  <c r="BX137" i="46"/>
  <c r="BW137" i="46"/>
  <c r="BV137" i="46"/>
  <c r="BU137" i="46"/>
  <c r="BT137" i="46"/>
  <c r="BS137" i="46"/>
  <c r="BR137" i="46"/>
  <c r="BQ137" i="46"/>
  <c r="BP137" i="46"/>
  <c r="BO137" i="46"/>
  <c r="BN137" i="46"/>
  <c r="BM137" i="46"/>
  <c r="BL137" i="46"/>
  <c r="BK137" i="46"/>
  <c r="BJ137" i="46"/>
  <c r="BI137" i="46"/>
  <c r="BH137" i="46"/>
  <c r="BG137" i="46"/>
  <c r="BF137" i="46"/>
  <c r="BE137" i="46"/>
  <c r="BD137" i="46"/>
  <c r="BC137" i="46"/>
  <c r="BB137" i="46"/>
  <c r="BA137" i="46"/>
  <c r="AZ137" i="46"/>
  <c r="AY137" i="46"/>
  <c r="AX137" i="46"/>
  <c r="AW137" i="46"/>
  <c r="AV137" i="46"/>
  <c r="AU137" i="46"/>
  <c r="AT137" i="46"/>
  <c r="AS137" i="46"/>
  <c r="AR137" i="46"/>
  <c r="AQ137" i="46"/>
  <c r="AP137" i="46"/>
  <c r="AO137" i="46"/>
  <c r="AN137" i="46"/>
  <c r="AM137" i="46"/>
  <c r="AL137" i="46"/>
  <c r="AK137" i="46"/>
  <c r="AJ137" i="46"/>
  <c r="AI137" i="46"/>
  <c r="AH137" i="46"/>
  <c r="AG137" i="46"/>
  <c r="AF137" i="46"/>
  <c r="AE137" i="46"/>
  <c r="AD137" i="46"/>
  <c r="AC137" i="46"/>
  <c r="AB137" i="46"/>
  <c r="AA137" i="46"/>
  <c r="Z137" i="46"/>
  <c r="Y137" i="46"/>
  <c r="X137" i="46"/>
  <c r="W137" i="46"/>
  <c r="V137" i="46"/>
  <c r="U137" i="46"/>
  <c r="T137" i="46"/>
  <c r="S137" i="46"/>
  <c r="R137" i="46"/>
  <c r="Q137" i="46"/>
  <c r="P137" i="46"/>
  <c r="O137" i="46"/>
  <c r="N137" i="46"/>
  <c r="M137" i="46"/>
  <c r="L137" i="46"/>
  <c r="K137" i="46"/>
  <c r="I137" i="46"/>
  <c r="H137" i="46"/>
  <c r="G137" i="46"/>
  <c r="F137" i="46"/>
  <c r="CE136" i="46"/>
  <c r="CD136" i="46"/>
  <c r="CC136" i="46"/>
  <c r="CB136" i="46"/>
  <c r="CA136" i="46"/>
  <c r="BZ136" i="46"/>
  <c r="BY136" i="46"/>
  <c r="BX136" i="46"/>
  <c r="BW136" i="46"/>
  <c r="BV136" i="46"/>
  <c r="BU136" i="46"/>
  <c r="BT136" i="46"/>
  <c r="BS136" i="46"/>
  <c r="BR136" i="46"/>
  <c r="BQ136" i="46"/>
  <c r="BP136" i="46"/>
  <c r="BO136" i="46"/>
  <c r="BN136" i="46"/>
  <c r="BM136" i="46"/>
  <c r="BL136" i="46"/>
  <c r="BK136" i="46"/>
  <c r="BJ136" i="46"/>
  <c r="BI136" i="46"/>
  <c r="BH136" i="46"/>
  <c r="BG136" i="46"/>
  <c r="BF136" i="46"/>
  <c r="BE136" i="46"/>
  <c r="BD136" i="46"/>
  <c r="BC136" i="46"/>
  <c r="BB136" i="46"/>
  <c r="BA136" i="46"/>
  <c r="AZ136" i="46"/>
  <c r="AY136" i="46"/>
  <c r="AX136" i="46"/>
  <c r="AW136" i="46"/>
  <c r="AV136" i="46"/>
  <c r="AU136" i="46"/>
  <c r="AT136" i="46"/>
  <c r="AS136" i="46"/>
  <c r="AR136" i="46"/>
  <c r="AQ136" i="46"/>
  <c r="AP136" i="46"/>
  <c r="AO136" i="46"/>
  <c r="AN136" i="46"/>
  <c r="AM136" i="46"/>
  <c r="AL136" i="46"/>
  <c r="AK136" i="46"/>
  <c r="AJ136" i="46"/>
  <c r="AI136" i="46"/>
  <c r="AH136" i="46"/>
  <c r="AG136" i="46"/>
  <c r="AF136" i="46"/>
  <c r="AE136" i="46"/>
  <c r="AD136" i="46"/>
  <c r="AC136" i="46"/>
  <c r="AB136" i="46"/>
  <c r="AA136" i="46"/>
  <c r="Z136" i="46"/>
  <c r="Y136" i="46"/>
  <c r="X136" i="46"/>
  <c r="W136" i="46"/>
  <c r="V136" i="46"/>
  <c r="U136" i="46"/>
  <c r="T136" i="46"/>
  <c r="S136" i="46"/>
  <c r="R136" i="46"/>
  <c r="Q136" i="46"/>
  <c r="P136" i="46"/>
  <c r="O136" i="46"/>
  <c r="N136" i="46"/>
  <c r="M136" i="46"/>
  <c r="L136" i="46"/>
  <c r="K136" i="46"/>
  <c r="I136" i="46"/>
  <c r="H136" i="46"/>
  <c r="G136" i="46"/>
  <c r="F136" i="46"/>
  <c r="E131" i="46"/>
  <c r="E142" i="46" s="1"/>
  <c r="E130" i="46"/>
  <c r="E141" i="46" s="1"/>
  <c r="E129" i="46"/>
  <c r="E140" i="46" s="1"/>
  <c r="K127" i="46"/>
  <c r="I127" i="46"/>
  <c r="H127" i="46"/>
  <c r="G127" i="46"/>
  <c r="F127" i="46"/>
  <c r="E127" i="46"/>
  <c r="K125" i="46"/>
  <c r="I125" i="46"/>
  <c r="H125" i="46"/>
  <c r="G125" i="46"/>
  <c r="F125" i="46"/>
  <c r="K124" i="46"/>
  <c r="I124" i="46"/>
  <c r="H124" i="46"/>
  <c r="G124" i="46"/>
  <c r="F124" i="46"/>
  <c r="K123" i="46"/>
  <c r="I123" i="46"/>
  <c r="H123" i="46"/>
  <c r="G123" i="46"/>
  <c r="F123" i="46"/>
  <c r="K121" i="46"/>
  <c r="I121" i="46"/>
  <c r="H121" i="46"/>
  <c r="G121" i="46"/>
  <c r="F121" i="46"/>
  <c r="K120" i="46"/>
  <c r="I120" i="46"/>
  <c r="H120" i="46"/>
  <c r="G120" i="46"/>
  <c r="F120" i="46"/>
  <c r="K119" i="46"/>
  <c r="I119" i="46"/>
  <c r="H119" i="46"/>
  <c r="G119" i="46"/>
  <c r="F119" i="46"/>
  <c r="E112" i="46"/>
  <c r="E125" i="46" s="1"/>
  <c r="E111" i="46"/>
  <c r="E124" i="46" s="1"/>
  <c r="E110" i="46"/>
  <c r="E123" i="46" s="1"/>
  <c r="K108" i="46"/>
  <c r="I108" i="46"/>
  <c r="H108" i="46"/>
  <c r="G108" i="46"/>
  <c r="F108" i="46"/>
  <c r="E108" i="46"/>
  <c r="K106" i="46"/>
  <c r="J106" i="46"/>
  <c r="I106" i="46"/>
  <c r="H106" i="46"/>
  <c r="G106" i="46"/>
  <c r="F106" i="46"/>
  <c r="K105" i="46"/>
  <c r="J105" i="46"/>
  <c r="I105" i="46"/>
  <c r="H105" i="46"/>
  <c r="G105" i="46"/>
  <c r="F105" i="46"/>
  <c r="K104" i="46"/>
  <c r="J104" i="46"/>
  <c r="I104" i="46"/>
  <c r="H104" i="46"/>
  <c r="G104" i="46"/>
  <c r="F104" i="46"/>
  <c r="CE102" i="46"/>
  <c r="CD102" i="46"/>
  <c r="CC102" i="46"/>
  <c r="CB102" i="46"/>
  <c r="CA102" i="46"/>
  <c r="BZ102" i="46"/>
  <c r="BY102" i="46"/>
  <c r="BX102" i="46"/>
  <c r="BW102" i="46"/>
  <c r="BV102" i="46"/>
  <c r="BU102" i="46"/>
  <c r="BT102" i="46"/>
  <c r="BS102" i="46"/>
  <c r="BR102" i="46"/>
  <c r="BQ102" i="46"/>
  <c r="BP102" i="46"/>
  <c r="BO102" i="46"/>
  <c r="BN102" i="46"/>
  <c r="BM102" i="46"/>
  <c r="BL102" i="46"/>
  <c r="BK102" i="46"/>
  <c r="BJ102" i="46"/>
  <c r="BI102" i="46"/>
  <c r="BH102" i="46"/>
  <c r="BG102" i="46"/>
  <c r="BF102" i="46"/>
  <c r="BE102" i="46"/>
  <c r="BD102" i="46"/>
  <c r="BC102" i="46"/>
  <c r="BB102" i="46"/>
  <c r="BA102" i="46"/>
  <c r="AZ102" i="46"/>
  <c r="AY102" i="46"/>
  <c r="AX102" i="46"/>
  <c r="AW102" i="46"/>
  <c r="AV102" i="46"/>
  <c r="AU102" i="46"/>
  <c r="AT102" i="46"/>
  <c r="AS102" i="46"/>
  <c r="AR102" i="46"/>
  <c r="AQ102" i="46"/>
  <c r="AP102" i="46"/>
  <c r="AO102" i="46"/>
  <c r="AN102" i="46"/>
  <c r="AM102" i="46"/>
  <c r="AL102" i="46"/>
  <c r="AK102" i="46"/>
  <c r="AJ102" i="46"/>
  <c r="AI102" i="46"/>
  <c r="AH102" i="46"/>
  <c r="AG102" i="46"/>
  <c r="AF102" i="46"/>
  <c r="AE102" i="46"/>
  <c r="AD102" i="46"/>
  <c r="AC102" i="46"/>
  <c r="AB102" i="46"/>
  <c r="AA102" i="46"/>
  <c r="Z102" i="46"/>
  <c r="Y102" i="46"/>
  <c r="X102" i="46"/>
  <c r="K102" i="46"/>
  <c r="J102" i="46"/>
  <c r="I102" i="46"/>
  <c r="H102" i="46"/>
  <c r="G102" i="46"/>
  <c r="F102" i="46"/>
  <c r="CE101" i="46"/>
  <c r="CD101" i="46"/>
  <c r="CC101" i="46"/>
  <c r="CB101" i="46"/>
  <c r="CA101" i="46"/>
  <c r="BZ101" i="46"/>
  <c r="BY101" i="46"/>
  <c r="BX101" i="46"/>
  <c r="BW101" i="46"/>
  <c r="BV101" i="46"/>
  <c r="BU101" i="46"/>
  <c r="BT101" i="46"/>
  <c r="BS101" i="46"/>
  <c r="BR101" i="46"/>
  <c r="BQ101" i="46"/>
  <c r="BP101" i="46"/>
  <c r="BO101" i="46"/>
  <c r="BN101" i="46"/>
  <c r="BM101" i="46"/>
  <c r="BL101" i="46"/>
  <c r="BK101" i="46"/>
  <c r="BJ101" i="46"/>
  <c r="BI101" i="46"/>
  <c r="BH101" i="46"/>
  <c r="BG101" i="46"/>
  <c r="BF101" i="46"/>
  <c r="BE101" i="46"/>
  <c r="BD101" i="46"/>
  <c r="BC101" i="46"/>
  <c r="BB101" i="46"/>
  <c r="BA101" i="46"/>
  <c r="AZ101" i="46"/>
  <c r="AY101" i="46"/>
  <c r="AX101" i="46"/>
  <c r="AW101" i="46"/>
  <c r="AV101" i="46"/>
  <c r="AU101" i="46"/>
  <c r="AT101" i="46"/>
  <c r="AS101" i="46"/>
  <c r="AR101" i="46"/>
  <c r="AQ101" i="46"/>
  <c r="AP101" i="46"/>
  <c r="AO101" i="46"/>
  <c r="AN101" i="46"/>
  <c r="AM101" i="46"/>
  <c r="AL101" i="46"/>
  <c r="AK101" i="46"/>
  <c r="AJ101" i="46"/>
  <c r="AI101" i="46"/>
  <c r="AH101" i="46"/>
  <c r="AG101" i="46"/>
  <c r="AF101" i="46"/>
  <c r="AE101" i="46"/>
  <c r="AD101" i="46"/>
  <c r="AC101" i="46"/>
  <c r="AB101" i="46"/>
  <c r="AA101" i="46"/>
  <c r="Z101" i="46"/>
  <c r="Y101" i="46"/>
  <c r="X101" i="46"/>
  <c r="K101" i="46"/>
  <c r="J101" i="46"/>
  <c r="I101" i="46"/>
  <c r="H101" i="46"/>
  <c r="G101" i="46"/>
  <c r="F101" i="46"/>
  <c r="CE100" i="46"/>
  <c r="CD100" i="46"/>
  <c r="CC100" i="46"/>
  <c r="CB100" i="46"/>
  <c r="CA100" i="46"/>
  <c r="BZ100" i="46"/>
  <c r="BY100" i="46"/>
  <c r="BX100" i="46"/>
  <c r="BW100" i="46"/>
  <c r="BV100" i="46"/>
  <c r="BU100" i="46"/>
  <c r="BT100" i="46"/>
  <c r="BS100" i="46"/>
  <c r="BR100" i="46"/>
  <c r="BQ100" i="46"/>
  <c r="BP100" i="46"/>
  <c r="BO100" i="46"/>
  <c r="BN100" i="46"/>
  <c r="BM100" i="46"/>
  <c r="BL100" i="46"/>
  <c r="BK100" i="46"/>
  <c r="BJ100" i="46"/>
  <c r="BI100" i="46"/>
  <c r="BH100" i="46"/>
  <c r="BG100" i="46"/>
  <c r="BF100" i="46"/>
  <c r="BE100" i="46"/>
  <c r="BD100" i="46"/>
  <c r="BC100" i="46"/>
  <c r="BB100" i="46"/>
  <c r="BA100" i="46"/>
  <c r="AZ100" i="46"/>
  <c r="AY100" i="46"/>
  <c r="AX100" i="46"/>
  <c r="AW100" i="46"/>
  <c r="AV100" i="46"/>
  <c r="AU100" i="46"/>
  <c r="AT100" i="46"/>
  <c r="AS100" i="46"/>
  <c r="AR100" i="46"/>
  <c r="AQ100" i="46"/>
  <c r="AP100" i="46"/>
  <c r="AO100" i="46"/>
  <c r="AN100" i="46"/>
  <c r="AM100" i="46"/>
  <c r="AL100" i="46"/>
  <c r="AK100" i="46"/>
  <c r="AJ100" i="46"/>
  <c r="AI100" i="46"/>
  <c r="AH100" i="46"/>
  <c r="AG100" i="46"/>
  <c r="AF100" i="46"/>
  <c r="AE100" i="46"/>
  <c r="AD100" i="46"/>
  <c r="AC100" i="46"/>
  <c r="AB100" i="46"/>
  <c r="AA100" i="46"/>
  <c r="Z100" i="46"/>
  <c r="Y100" i="46"/>
  <c r="X100" i="46"/>
  <c r="K100" i="46"/>
  <c r="J100" i="46"/>
  <c r="I100" i="46"/>
  <c r="H100" i="46"/>
  <c r="G100" i="46"/>
  <c r="F100" i="46"/>
  <c r="E95" i="46"/>
  <c r="E106" i="46" s="1"/>
  <c r="E94" i="46"/>
  <c r="E105" i="46" s="1"/>
  <c r="E93" i="46"/>
  <c r="E104" i="46" s="1"/>
  <c r="K91" i="46"/>
  <c r="I91" i="46"/>
  <c r="H91" i="46"/>
  <c r="G91" i="46"/>
  <c r="F91" i="46"/>
  <c r="E91" i="46"/>
  <c r="K90" i="46"/>
  <c r="J90" i="46"/>
  <c r="I90" i="46"/>
  <c r="H90" i="46"/>
  <c r="G90" i="46"/>
  <c r="F90" i="46"/>
  <c r="I88" i="46"/>
  <c r="H88" i="46"/>
  <c r="G88" i="46"/>
  <c r="F88" i="46"/>
  <c r="I87" i="46"/>
  <c r="H87" i="46"/>
  <c r="G87" i="46"/>
  <c r="F87" i="46"/>
  <c r="I86" i="46"/>
  <c r="H86" i="46"/>
  <c r="G86" i="46"/>
  <c r="F86" i="46"/>
  <c r="E79" i="46"/>
  <c r="E78" i="46"/>
  <c r="E77" i="46"/>
  <c r="K75" i="46"/>
  <c r="I75" i="46"/>
  <c r="H75" i="46"/>
  <c r="G75" i="46"/>
  <c r="F75" i="46"/>
  <c r="E75" i="46"/>
  <c r="K73" i="46"/>
  <c r="I73" i="46"/>
  <c r="H73" i="46"/>
  <c r="G73" i="46"/>
  <c r="F73" i="46"/>
  <c r="K72" i="46"/>
  <c r="I72" i="46"/>
  <c r="H72" i="46"/>
  <c r="G72" i="46"/>
  <c r="F72" i="46"/>
  <c r="K71" i="46"/>
  <c r="I71" i="46"/>
  <c r="H71" i="46"/>
  <c r="G71" i="46"/>
  <c r="F71" i="46"/>
  <c r="CE69" i="46"/>
  <c r="CD69" i="46"/>
  <c r="CC69" i="46"/>
  <c r="CB69" i="46"/>
  <c r="CA69" i="46"/>
  <c r="BZ69" i="46"/>
  <c r="BY69" i="46"/>
  <c r="BX69" i="46"/>
  <c r="BW69" i="46"/>
  <c r="BV69" i="46"/>
  <c r="BU69" i="46"/>
  <c r="BT69" i="46"/>
  <c r="BS69" i="46"/>
  <c r="BR69" i="46"/>
  <c r="BQ69" i="46"/>
  <c r="BP69" i="46"/>
  <c r="BO69" i="46"/>
  <c r="BN69" i="46"/>
  <c r="BM69" i="46"/>
  <c r="BL69" i="46"/>
  <c r="BK69" i="46"/>
  <c r="BJ69" i="46"/>
  <c r="BI69" i="46"/>
  <c r="BH69" i="46"/>
  <c r="BG69" i="46"/>
  <c r="BF69" i="46"/>
  <c r="BE69" i="46"/>
  <c r="BD69" i="46"/>
  <c r="BC69" i="46"/>
  <c r="BB69" i="46"/>
  <c r="BA69" i="46"/>
  <c r="AZ69" i="46"/>
  <c r="AY69" i="46"/>
  <c r="AX69" i="46"/>
  <c r="AW69" i="46"/>
  <c r="AV69" i="46"/>
  <c r="AU69" i="46"/>
  <c r="AT69" i="46"/>
  <c r="AS69" i="46"/>
  <c r="AR69" i="46"/>
  <c r="AQ69" i="46"/>
  <c r="AP69" i="46"/>
  <c r="AO69" i="46"/>
  <c r="AN69" i="46"/>
  <c r="AM69" i="46"/>
  <c r="AL69" i="46"/>
  <c r="AK69" i="46"/>
  <c r="AJ69" i="46"/>
  <c r="AI69" i="46"/>
  <c r="AH69" i="46"/>
  <c r="AG69" i="46"/>
  <c r="AF69" i="46"/>
  <c r="AE69" i="46"/>
  <c r="AD69" i="46"/>
  <c r="AC69" i="46"/>
  <c r="AB69" i="46"/>
  <c r="AA69" i="46"/>
  <c r="Z69" i="46"/>
  <c r="Y69" i="46"/>
  <c r="X69" i="46"/>
  <c r="K69" i="46"/>
  <c r="J69" i="46"/>
  <c r="I69" i="46"/>
  <c r="H69" i="46"/>
  <c r="G69" i="46"/>
  <c r="F69" i="46"/>
  <c r="CE68" i="46"/>
  <c r="CD68" i="46"/>
  <c r="CC68" i="46"/>
  <c r="CB68" i="46"/>
  <c r="CA68" i="46"/>
  <c r="BZ68" i="46"/>
  <c r="BY68" i="46"/>
  <c r="BX68" i="46"/>
  <c r="BW68" i="46"/>
  <c r="BV68" i="46"/>
  <c r="BU68" i="46"/>
  <c r="BT68" i="46"/>
  <c r="BS68" i="46"/>
  <c r="BR68" i="46"/>
  <c r="BQ68" i="46"/>
  <c r="BP68" i="46"/>
  <c r="BO68" i="46"/>
  <c r="BN68" i="46"/>
  <c r="BM68" i="46"/>
  <c r="BL68" i="46"/>
  <c r="BK68" i="46"/>
  <c r="BJ68" i="46"/>
  <c r="BI68" i="46"/>
  <c r="BH68" i="46"/>
  <c r="BG68" i="46"/>
  <c r="BF68" i="46"/>
  <c r="BE68" i="46"/>
  <c r="BD68" i="46"/>
  <c r="BC68" i="46"/>
  <c r="BB68" i="46"/>
  <c r="BA68" i="46"/>
  <c r="AZ68" i="46"/>
  <c r="AY68" i="46"/>
  <c r="AX68" i="46"/>
  <c r="AW68" i="46"/>
  <c r="AV68" i="46"/>
  <c r="AU68" i="46"/>
  <c r="AT68" i="46"/>
  <c r="AS68" i="46"/>
  <c r="AR68" i="46"/>
  <c r="AQ68" i="46"/>
  <c r="AP68" i="46"/>
  <c r="AO68" i="46"/>
  <c r="AN68" i="46"/>
  <c r="AM68" i="46"/>
  <c r="AL68" i="46"/>
  <c r="AK68" i="46"/>
  <c r="AJ68" i="46"/>
  <c r="AI68" i="46"/>
  <c r="AH68" i="46"/>
  <c r="AG68" i="46"/>
  <c r="AF68" i="46"/>
  <c r="AE68" i="46"/>
  <c r="AD68" i="46"/>
  <c r="AC68" i="46"/>
  <c r="AB68" i="46"/>
  <c r="AA68" i="46"/>
  <c r="Z68" i="46"/>
  <c r="Y68" i="46"/>
  <c r="X68" i="46"/>
  <c r="K68" i="46"/>
  <c r="J68" i="46"/>
  <c r="I68" i="46"/>
  <c r="H68" i="46"/>
  <c r="G68" i="46"/>
  <c r="F68" i="46"/>
  <c r="CE67" i="46"/>
  <c r="CD67" i="46"/>
  <c r="CC67" i="46"/>
  <c r="CB67" i="46"/>
  <c r="CA67" i="46"/>
  <c r="BZ67" i="46"/>
  <c r="BY67" i="46"/>
  <c r="BX67" i="46"/>
  <c r="BW67" i="46"/>
  <c r="BV67" i="46"/>
  <c r="BU67" i="46"/>
  <c r="BT67" i="46"/>
  <c r="BS67" i="46"/>
  <c r="BR67" i="46"/>
  <c r="BQ67" i="46"/>
  <c r="BP67" i="46"/>
  <c r="BO67" i="46"/>
  <c r="BN67" i="46"/>
  <c r="BM67" i="46"/>
  <c r="BL67" i="46"/>
  <c r="BK67" i="46"/>
  <c r="BJ67" i="46"/>
  <c r="BI67" i="46"/>
  <c r="BH67" i="46"/>
  <c r="BG67" i="46"/>
  <c r="BF67" i="46"/>
  <c r="BE67" i="46"/>
  <c r="BD67" i="46"/>
  <c r="BC67" i="46"/>
  <c r="BB67" i="46"/>
  <c r="BA67" i="46"/>
  <c r="AZ67" i="46"/>
  <c r="AY67" i="46"/>
  <c r="AX67" i="46"/>
  <c r="AW67" i="46"/>
  <c r="AV67" i="46"/>
  <c r="AU67" i="46"/>
  <c r="AT67" i="46"/>
  <c r="AS67" i="46"/>
  <c r="AR67" i="46"/>
  <c r="AQ67" i="46"/>
  <c r="AP67" i="46"/>
  <c r="AO67" i="46"/>
  <c r="AN67" i="46"/>
  <c r="AM67" i="46"/>
  <c r="AL67" i="46"/>
  <c r="AK67" i="46"/>
  <c r="AJ67" i="46"/>
  <c r="AI67" i="46"/>
  <c r="AH67" i="46"/>
  <c r="AG67" i="46"/>
  <c r="AF67" i="46"/>
  <c r="AE67" i="46"/>
  <c r="AD67" i="46"/>
  <c r="AC67" i="46"/>
  <c r="AB67" i="46"/>
  <c r="AA67" i="46"/>
  <c r="Z67" i="46"/>
  <c r="Y67" i="46"/>
  <c r="X67" i="46"/>
  <c r="K67" i="46"/>
  <c r="J67" i="46"/>
  <c r="I67" i="46"/>
  <c r="H67" i="46"/>
  <c r="G67" i="46"/>
  <c r="F67" i="46"/>
  <c r="E62" i="46"/>
  <c r="E73" i="46" s="1"/>
  <c r="E61" i="46"/>
  <c r="E72" i="46" s="1"/>
  <c r="E60" i="46"/>
  <c r="E71" i="46" s="1"/>
  <c r="K58" i="46"/>
  <c r="I58" i="46"/>
  <c r="H58" i="46"/>
  <c r="G58" i="46"/>
  <c r="F58" i="46"/>
  <c r="E58" i="46"/>
  <c r="K56" i="46"/>
  <c r="I56" i="46"/>
  <c r="H56" i="46"/>
  <c r="G56" i="46"/>
  <c r="F56" i="46"/>
  <c r="K54" i="46"/>
  <c r="J54" i="46"/>
  <c r="I54" i="46"/>
  <c r="H54" i="46"/>
  <c r="G54" i="46"/>
  <c r="F54" i="46"/>
  <c r="K53" i="46"/>
  <c r="J53" i="46"/>
  <c r="I53" i="46"/>
  <c r="H53" i="46"/>
  <c r="G53" i="46"/>
  <c r="F53" i="46"/>
  <c r="K52" i="46"/>
  <c r="J52" i="46"/>
  <c r="I52" i="46"/>
  <c r="H52" i="46"/>
  <c r="G52" i="46"/>
  <c r="F52" i="46"/>
  <c r="I50" i="46"/>
  <c r="H50" i="46"/>
  <c r="G50" i="46"/>
  <c r="F50" i="46"/>
  <c r="I49" i="46"/>
  <c r="H49" i="46"/>
  <c r="G49" i="46"/>
  <c r="F49" i="46"/>
  <c r="I48" i="46"/>
  <c r="H48" i="46"/>
  <c r="G48" i="46"/>
  <c r="F48" i="46"/>
  <c r="E43" i="46"/>
  <c r="E56" i="46" s="1"/>
  <c r="K41" i="46"/>
  <c r="J41" i="46"/>
  <c r="I41" i="46"/>
  <c r="H41" i="46"/>
  <c r="G41" i="46"/>
  <c r="F41" i="46"/>
  <c r="E41" i="46"/>
  <c r="W40" i="46"/>
  <c r="V40" i="46"/>
  <c r="U40" i="46"/>
  <c r="T40" i="46"/>
  <c r="S40" i="46"/>
  <c r="R40" i="46"/>
  <c r="Q40" i="46"/>
  <c r="P40" i="46"/>
  <c r="O40" i="46"/>
  <c r="N40" i="46"/>
  <c r="M40" i="46"/>
  <c r="L40" i="46"/>
  <c r="K40" i="46"/>
  <c r="I40" i="46"/>
  <c r="H40" i="46"/>
  <c r="G40" i="46"/>
  <c r="F40" i="46"/>
  <c r="W39" i="46"/>
  <c r="V39" i="46"/>
  <c r="U39" i="46"/>
  <c r="T39" i="46"/>
  <c r="S39" i="46"/>
  <c r="R39" i="46"/>
  <c r="Q39" i="46"/>
  <c r="P39" i="46"/>
  <c r="O39" i="46"/>
  <c r="N39" i="46"/>
  <c r="M39" i="46"/>
  <c r="L39" i="46"/>
  <c r="K39" i="46"/>
  <c r="J39" i="46"/>
  <c r="I39" i="46"/>
  <c r="H39" i="46"/>
  <c r="G39" i="46"/>
  <c r="F39" i="46"/>
  <c r="E39" i="46"/>
  <c r="E34" i="46"/>
  <c r="E54" i="46" s="1"/>
  <c r="E33" i="46"/>
  <c r="E53" i="46" s="1"/>
  <c r="E32" i="46"/>
  <c r="E52" i="46" s="1"/>
  <c r="K30" i="46"/>
  <c r="J30" i="46"/>
  <c r="I30" i="46"/>
  <c r="H30" i="46"/>
  <c r="G30" i="46"/>
  <c r="F30" i="46"/>
  <c r="E30" i="46"/>
  <c r="K28" i="46"/>
  <c r="J28" i="46"/>
  <c r="I28" i="46"/>
  <c r="H28" i="46"/>
  <c r="G28" i="46"/>
  <c r="F28" i="46"/>
  <c r="E28" i="46"/>
  <c r="K27" i="46"/>
  <c r="J27" i="46"/>
  <c r="I27" i="46"/>
  <c r="H27" i="46"/>
  <c r="G27" i="46"/>
  <c r="F27" i="46"/>
  <c r="E27" i="46"/>
  <c r="K26" i="46"/>
  <c r="J26" i="46"/>
  <c r="I26" i="46"/>
  <c r="H26" i="46"/>
  <c r="G26" i="46"/>
  <c r="F26" i="46"/>
  <c r="E26" i="46"/>
  <c r="K15" i="46"/>
  <c r="J15" i="46"/>
  <c r="I15" i="46"/>
  <c r="H15" i="46"/>
  <c r="F15" i="46"/>
  <c r="E15" i="46"/>
  <c r="K14" i="46"/>
  <c r="J14" i="46"/>
  <c r="I14" i="46"/>
  <c r="H14" i="46"/>
  <c r="F14" i="46"/>
  <c r="E14" i="46"/>
  <c r="K13" i="46"/>
  <c r="J13" i="46"/>
  <c r="I13" i="46"/>
  <c r="H13" i="46"/>
  <c r="F13" i="46"/>
  <c r="E13" i="46"/>
  <c r="E5" i="46"/>
  <c r="E4" i="46"/>
  <c r="E3" i="46"/>
  <c r="E2" i="46"/>
  <c r="A1" i="46"/>
  <c r="E31" i="367" s="1"/>
  <c r="E18" i="280"/>
  <c r="E15" i="366" s="1"/>
  <c r="E17" i="280"/>
  <c r="E90" i="46" s="1"/>
  <c r="K15" i="280"/>
  <c r="J15" i="280"/>
  <c r="I15" i="280"/>
  <c r="H15" i="280"/>
  <c r="G15" i="280"/>
  <c r="F15" i="280"/>
  <c r="K14" i="280"/>
  <c r="J14" i="280"/>
  <c r="I14" i="280"/>
  <c r="H14" i="280"/>
  <c r="G14" i="280"/>
  <c r="F14" i="280"/>
  <c r="I12" i="280"/>
  <c r="H12" i="280"/>
  <c r="G12" i="280"/>
  <c r="F12" i="280"/>
  <c r="E12" i="280"/>
  <c r="I10" i="280"/>
  <c r="H10" i="280"/>
  <c r="G10" i="280"/>
  <c r="F10" i="280"/>
  <c r="I9" i="280"/>
  <c r="H9" i="280"/>
  <c r="G9" i="280"/>
  <c r="F9" i="280"/>
  <c r="E5" i="280"/>
  <c r="E4" i="280"/>
  <c r="E3" i="280"/>
  <c r="E2" i="280"/>
  <c r="A1" i="280"/>
  <c r="E28" i="367" s="1"/>
  <c r="K226" i="44"/>
  <c r="J226" i="44"/>
  <c r="I226" i="44"/>
  <c r="H226" i="44"/>
  <c r="G226" i="44"/>
  <c r="F226" i="44"/>
  <c r="E226" i="44"/>
  <c r="I225" i="44"/>
  <c r="H225" i="44"/>
  <c r="G225" i="44"/>
  <c r="F225" i="44"/>
  <c r="E225" i="44"/>
  <c r="I224" i="44"/>
  <c r="H224" i="44"/>
  <c r="G224" i="44"/>
  <c r="F224" i="44"/>
  <c r="E224" i="44"/>
  <c r="I223" i="44"/>
  <c r="H223" i="44"/>
  <c r="G223" i="44"/>
  <c r="F223" i="44"/>
  <c r="E223" i="44"/>
  <c r="I222" i="44"/>
  <c r="H222" i="44"/>
  <c r="G222" i="44"/>
  <c r="F222" i="44"/>
  <c r="E222" i="44"/>
  <c r="E215" i="44"/>
  <c r="E15" i="280" s="1"/>
  <c r="E214" i="44"/>
  <c r="E14" i="280" s="1"/>
  <c r="I209" i="44"/>
  <c r="H209" i="44"/>
  <c r="G209" i="44"/>
  <c r="F209" i="44"/>
  <c r="I208" i="44"/>
  <c r="H208" i="44"/>
  <c r="G208" i="44"/>
  <c r="F208" i="44"/>
  <c r="E203" i="44"/>
  <c r="E202" i="44"/>
  <c r="K200" i="44"/>
  <c r="I200" i="44"/>
  <c r="H200" i="44"/>
  <c r="G200" i="44"/>
  <c r="F200" i="44"/>
  <c r="K199" i="44"/>
  <c r="I199" i="44"/>
  <c r="H199" i="44"/>
  <c r="G199" i="44"/>
  <c r="F199" i="44"/>
  <c r="K197" i="44"/>
  <c r="J197" i="44"/>
  <c r="I197" i="44"/>
  <c r="H197" i="44"/>
  <c r="G197" i="44"/>
  <c r="F197" i="44"/>
  <c r="E197" i="44"/>
  <c r="K196" i="44"/>
  <c r="I196" i="44"/>
  <c r="H196" i="44"/>
  <c r="G196" i="44"/>
  <c r="F196" i="44"/>
  <c r="E196" i="44"/>
  <c r="G194" i="44"/>
  <c r="G193" i="44"/>
  <c r="E188" i="44"/>
  <c r="E194" i="44" s="1"/>
  <c r="E187" i="44"/>
  <c r="E193" i="44" s="1"/>
  <c r="G185" i="44"/>
  <c r="G184" i="44"/>
  <c r="E180" i="44"/>
  <c r="E185" i="44" s="1"/>
  <c r="E179" i="44"/>
  <c r="E184" i="44" s="1"/>
  <c r="I177" i="44"/>
  <c r="H177" i="44"/>
  <c r="G177" i="44"/>
  <c r="F177" i="44"/>
  <c r="I176" i="44"/>
  <c r="H176" i="44"/>
  <c r="G176" i="44"/>
  <c r="F176" i="44"/>
  <c r="G174" i="44"/>
  <c r="F174" i="44"/>
  <c r="E174" i="44"/>
  <c r="G173" i="44"/>
  <c r="E173" i="44"/>
  <c r="F171" i="44"/>
  <c r="F173" i="44" s="1"/>
  <c r="E165" i="44"/>
  <c r="E200" i="44" s="1"/>
  <c r="E164" i="44"/>
  <c r="E199" i="44" s="1"/>
  <c r="K162" i="44"/>
  <c r="J162" i="44"/>
  <c r="I162" i="44"/>
  <c r="H162" i="44"/>
  <c r="G162" i="44"/>
  <c r="F162" i="44"/>
  <c r="E162" i="44"/>
  <c r="I160" i="44"/>
  <c r="H160" i="44"/>
  <c r="G160" i="44"/>
  <c r="F160" i="44"/>
  <c r="I159" i="44"/>
  <c r="H159" i="44"/>
  <c r="G159" i="44"/>
  <c r="F159" i="44"/>
  <c r="K149" i="44"/>
  <c r="J149" i="44"/>
  <c r="I149" i="44"/>
  <c r="H149" i="44"/>
  <c r="G149" i="44"/>
  <c r="F149" i="44"/>
  <c r="E149" i="44"/>
  <c r="G148" i="44"/>
  <c r="E148" i="44"/>
  <c r="K142" i="44"/>
  <c r="J142" i="44"/>
  <c r="I142" i="44"/>
  <c r="H142" i="44"/>
  <c r="G142" i="44"/>
  <c r="F142" i="44"/>
  <c r="E142" i="44"/>
  <c r="G141" i="44"/>
  <c r="E141" i="44"/>
  <c r="K135" i="44"/>
  <c r="I135" i="44"/>
  <c r="H135" i="44"/>
  <c r="G135" i="44"/>
  <c r="F135" i="44"/>
  <c r="E135" i="44"/>
  <c r="K134" i="44"/>
  <c r="I134" i="44"/>
  <c r="H134" i="44"/>
  <c r="G134" i="44"/>
  <c r="F134" i="44"/>
  <c r="E134" i="44"/>
  <c r="K128" i="44"/>
  <c r="J128" i="44"/>
  <c r="I128" i="44"/>
  <c r="H128" i="44"/>
  <c r="G128" i="44"/>
  <c r="F128" i="44"/>
  <c r="E128" i="44"/>
  <c r="I127" i="44"/>
  <c r="H127" i="44"/>
  <c r="G127" i="44"/>
  <c r="F127" i="44"/>
  <c r="E127" i="44"/>
  <c r="K121" i="44"/>
  <c r="J121" i="44"/>
  <c r="I121" i="44"/>
  <c r="H121" i="44"/>
  <c r="G121" i="44"/>
  <c r="F121" i="44"/>
  <c r="E121" i="44"/>
  <c r="I120" i="44"/>
  <c r="H120" i="44"/>
  <c r="G120" i="44"/>
  <c r="F120" i="44"/>
  <c r="E120" i="44"/>
  <c r="K114" i="44"/>
  <c r="J114" i="44"/>
  <c r="I114" i="44"/>
  <c r="H114" i="44"/>
  <c r="G114" i="44"/>
  <c r="F114" i="44"/>
  <c r="E114" i="44"/>
  <c r="K113" i="44"/>
  <c r="J113" i="44"/>
  <c r="I113" i="44"/>
  <c r="H113" i="44"/>
  <c r="G113" i="44"/>
  <c r="F113" i="44"/>
  <c r="E113" i="44"/>
  <c r="K107" i="44"/>
  <c r="J107" i="44"/>
  <c r="I107" i="44"/>
  <c r="H107" i="44"/>
  <c r="G107" i="44"/>
  <c r="F107" i="44"/>
  <c r="E107" i="44"/>
  <c r="I106" i="44"/>
  <c r="H106" i="44"/>
  <c r="G106" i="44"/>
  <c r="F106" i="44"/>
  <c r="E106" i="44"/>
  <c r="K100" i="44"/>
  <c r="I100" i="44"/>
  <c r="H100" i="44"/>
  <c r="G100" i="44"/>
  <c r="F100" i="44"/>
  <c r="E100" i="44"/>
  <c r="I99" i="44"/>
  <c r="H99" i="44"/>
  <c r="G99" i="44"/>
  <c r="F99" i="44"/>
  <c r="E99" i="44"/>
  <c r="I98" i="44"/>
  <c r="H98" i="44"/>
  <c r="G98" i="44"/>
  <c r="F98" i="44"/>
  <c r="E98" i="44"/>
  <c r="K90" i="44"/>
  <c r="I90" i="44"/>
  <c r="H90" i="44"/>
  <c r="G90" i="44"/>
  <c r="F90" i="44"/>
  <c r="E90" i="44"/>
  <c r="K89" i="44"/>
  <c r="J89" i="44"/>
  <c r="I89" i="44"/>
  <c r="H89" i="44"/>
  <c r="G89" i="44"/>
  <c r="F89" i="44"/>
  <c r="E89" i="44"/>
  <c r="K77" i="44"/>
  <c r="I77" i="44"/>
  <c r="H77" i="44"/>
  <c r="G77" i="44"/>
  <c r="F77" i="44"/>
  <c r="E77" i="44"/>
  <c r="K76" i="44"/>
  <c r="J76" i="44"/>
  <c r="I76" i="44"/>
  <c r="H76" i="44"/>
  <c r="G76" i="44"/>
  <c r="F76" i="44"/>
  <c r="E76" i="44"/>
  <c r="K61" i="44"/>
  <c r="I61" i="44"/>
  <c r="H61" i="44"/>
  <c r="G61" i="44"/>
  <c r="F61" i="44"/>
  <c r="E61" i="44"/>
  <c r="K54" i="44"/>
  <c r="J54" i="44"/>
  <c r="I54" i="44"/>
  <c r="H54" i="44"/>
  <c r="G54" i="44"/>
  <c r="F54" i="44"/>
  <c r="E54" i="44"/>
  <c r="I53" i="44"/>
  <c r="H53" i="44"/>
  <c r="G53" i="44"/>
  <c r="F53" i="44"/>
  <c r="E53" i="44"/>
  <c r="K85" i="44"/>
  <c r="J85" i="44"/>
  <c r="I85" i="44"/>
  <c r="H85" i="44"/>
  <c r="G85" i="44"/>
  <c r="F85" i="44"/>
  <c r="E85" i="44"/>
  <c r="K84" i="44"/>
  <c r="J84" i="44"/>
  <c r="I84" i="44"/>
  <c r="H84" i="44"/>
  <c r="G84" i="44"/>
  <c r="F84" i="44"/>
  <c r="E84" i="44"/>
  <c r="I83" i="44"/>
  <c r="H83" i="44"/>
  <c r="G83" i="44"/>
  <c r="F83" i="44"/>
  <c r="E83" i="44"/>
  <c r="K47" i="44"/>
  <c r="J47" i="44"/>
  <c r="I47" i="44"/>
  <c r="H47" i="44"/>
  <c r="G47" i="44"/>
  <c r="F47" i="44"/>
  <c r="E47" i="44"/>
  <c r="I46" i="44"/>
  <c r="H46" i="44"/>
  <c r="G46" i="44"/>
  <c r="F46" i="44"/>
  <c r="E46" i="44"/>
  <c r="K38" i="44"/>
  <c r="J38" i="44"/>
  <c r="I38" i="44"/>
  <c r="H38" i="44"/>
  <c r="G38" i="44"/>
  <c r="F38" i="44"/>
  <c r="E38" i="44"/>
  <c r="K32" i="44"/>
  <c r="J32" i="44"/>
  <c r="I32" i="44"/>
  <c r="H32" i="44"/>
  <c r="G32" i="44"/>
  <c r="F32" i="44"/>
  <c r="E32" i="44"/>
  <c r="K26" i="44"/>
  <c r="I26" i="44"/>
  <c r="H26" i="44"/>
  <c r="G26" i="44"/>
  <c r="F26" i="44"/>
  <c r="E26" i="44"/>
  <c r="K16" i="44"/>
  <c r="J16" i="44"/>
  <c r="I16" i="44"/>
  <c r="H16" i="44"/>
  <c r="G16" i="44"/>
  <c r="F16" i="44"/>
  <c r="E16" i="44"/>
  <c r="L11" i="44"/>
  <c r="L16" i="44" s="1"/>
  <c r="L17" i="44" s="1"/>
  <c r="E5" i="44"/>
  <c r="E4" i="44"/>
  <c r="E3" i="44"/>
  <c r="E2" i="44"/>
  <c r="A1" i="44"/>
  <c r="E26" i="367" s="1"/>
  <c r="J53" i="373"/>
  <c r="I53" i="373"/>
  <c r="H53" i="373"/>
  <c r="G53" i="373"/>
  <c r="E53" i="373"/>
  <c r="K52" i="373"/>
  <c r="I52" i="373"/>
  <c r="H52" i="373"/>
  <c r="G52" i="373"/>
  <c r="E52" i="373"/>
  <c r="K50" i="373"/>
  <c r="I50" i="373"/>
  <c r="G50" i="373"/>
  <c r="K49" i="373"/>
  <c r="I49" i="373"/>
  <c r="G49" i="373"/>
  <c r="K48" i="373"/>
  <c r="I48" i="373"/>
  <c r="G48" i="373"/>
  <c r="K46" i="373"/>
  <c r="I46" i="373"/>
  <c r="G46" i="373"/>
  <c r="K45" i="373"/>
  <c r="I45" i="373"/>
  <c r="G45" i="373"/>
  <c r="K44" i="373"/>
  <c r="I44" i="373"/>
  <c r="G44" i="373"/>
  <c r="U37" i="373"/>
  <c r="S37" i="373"/>
  <c r="G37" i="373"/>
  <c r="G15" i="46" s="1"/>
  <c r="U36" i="373"/>
  <c r="S36" i="373"/>
  <c r="G36" i="373"/>
  <c r="G14" i="46" s="1"/>
  <c r="U35" i="373"/>
  <c r="S35" i="373"/>
  <c r="G35" i="373"/>
  <c r="G13" i="46" s="1"/>
  <c r="E27" i="373"/>
  <c r="E26" i="373"/>
  <c r="E25" i="373"/>
  <c r="K24" i="373"/>
  <c r="I24" i="373"/>
  <c r="H24" i="373"/>
  <c r="G24" i="373"/>
  <c r="F24" i="373"/>
  <c r="E24" i="373"/>
  <c r="E20" i="373"/>
  <c r="E19" i="373"/>
  <c r="E18" i="373"/>
  <c r="Q14" i="373"/>
  <c r="P14" i="373"/>
  <c r="O14" i="373"/>
  <c r="N14" i="373"/>
  <c r="M14" i="373"/>
  <c r="L14" i="373"/>
  <c r="K14" i="373"/>
  <c r="J14" i="373"/>
  <c r="I14" i="373"/>
  <c r="H14" i="373"/>
  <c r="G14" i="373"/>
  <c r="F14" i="373"/>
  <c r="Q13" i="373"/>
  <c r="P13" i="373"/>
  <c r="O13" i="373"/>
  <c r="N13" i="373"/>
  <c r="M13" i="373"/>
  <c r="L13" i="373"/>
  <c r="K13" i="373"/>
  <c r="J13" i="373"/>
  <c r="I13" i="373"/>
  <c r="H13" i="373"/>
  <c r="G13" i="373"/>
  <c r="F13" i="373"/>
  <c r="Q12" i="373"/>
  <c r="P12" i="373"/>
  <c r="O12" i="373"/>
  <c r="N12" i="373"/>
  <c r="M12" i="373"/>
  <c r="L12" i="373"/>
  <c r="K12" i="373"/>
  <c r="J12" i="373"/>
  <c r="I12" i="373"/>
  <c r="H12" i="373"/>
  <c r="G12" i="373"/>
  <c r="F12" i="373"/>
  <c r="K7" i="373"/>
  <c r="J7" i="373"/>
  <c r="I7" i="373"/>
  <c r="H7" i="373"/>
  <c r="K6" i="373"/>
  <c r="J6" i="373"/>
  <c r="I6" i="373"/>
  <c r="H6" i="373"/>
  <c r="E85" i="48"/>
  <c r="E26" i="285" s="1"/>
  <c r="E80" i="48"/>
  <c r="E13" i="285" s="1"/>
  <c r="E79" i="48"/>
  <c r="E12" i="285" s="1"/>
  <c r="E78" i="48"/>
  <c r="E11" i="285" s="1"/>
  <c r="E13" i="366"/>
  <c r="E12" i="366"/>
  <c r="E11" i="366"/>
  <c r="J62" i="48"/>
  <c r="J40" i="46" s="1"/>
  <c r="E40" i="46"/>
  <c r="E14" i="373"/>
  <c r="E13" i="373"/>
  <c r="E12" i="373"/>
  <c r="K53" i="48"/>
  <c r="J53" i="48"/>
  <c r="I53" i="48"/>
  <c r="H53" i="48"/>
  <c r="G53" i="48"/>
  <c r="F53" i="48"/>
  <c r="E53" i="48"/>
  <c r="K52" i="48"/>
  <c r="J52" i="48"/>
  <c r="I52" i="48"/>
  <c r="H52" i="48"/>
  <c r="G52" i="48"/>
  <c r="F52" i="48"/>
  <c r="E52" i="48"/>
  <c r="E47" i="48"/>
  <c r="E50" i="46" s="1"/>
  <c r="E46" i="48"/>
  <c r="E49" i="46" s="1"/>
  <c r="E45" i="48"/>
  <c r="E48" i="46" s="1"/>
  <c r="G44" i="48"/>
  <c r="E44" i="48"/>
  <c r="E88" i="46"/>
  <c r="E87" i="46"/>
  <c r="E86" i="46"/>
  <c r="E30" i="48"/>
  <c r="E10" i="280" s="1"/>
  <c r="E29" i="48"/>
  <c r="E9" i="280" s="1"/>
  <c r="E24" i="48"/>
  <c r="E177" i="44" s="1"/>
  <c r="E23" i="48"/>
  <c r="E176" i="44" s="1"/>
  <c r="E18" i="48"/>
  <c r="E209" i="44" s="1"/>
  <c r="E17" i="48"/>
  <c r="E208" i="44" s="1"/>
  <c r="A1" i="48"/>
  <c r="E23" i="367" s="1"/>
  <c r="S27" i="366"/>
  <c r="R27" i="366"/>
  <c r="Q27" i="366"/>
  <c r="P27" i="366"/>
  <c r="O27" i="366"/>
  <c r="N27" i="366"/>
  <c r="M27" i="366"/>
  <c r="L27" i="366"/>
  <c r="E91" i="278"/>
  <c r="E27" i="366" s="1"/>
  <c r="W26" i="366"/>
  <c r="V26" i="366"/>
  <c r="U26" i="366"/>
  <c r="T26" i="366"/>
  <c r="S26" i="366"/>
  <c r="R26" i="366"/>
  <c r="Q26" i="366"/>
  <c r="P26" i="366"/>
  <c r="O26" i="366"/>
  <c r="N26" i="366"/>
  <c r="M26" i="366"/>
  <c r="L26" i="366"/>
  <c r="E90" i="278"/>
  <c r="E26" i="366" s="1"/>
  <c r="W25" i="366"/>
  <c r="V25" i="366"/>
  <c r="U25" i="366"/>
  <c r="T25" i="366"/>
  <c r="S25" i="366"/>
  <c r="R25" i="366"/>
  <c r="Q25" i="366"/>
  <c r="P25" i="366"/>
  <c r="O25" i="366"/>
  <c r="N25" i="366"/>
  <c r="M25" i="366"/>
  <c r="L25" i="366"/>
  <c r="E89" i="278"/>
  <c r="E25" i="366" s="1"/>
  <c r="W102" i="46"/>
  <c r="V102" i="46"/>
  <c r="U102" i="46"/>
  <c r="T102" i="46"/>
  <c r="S102" i="46"/>
  <c r="R102" i="46"/>
  <c r="Q102" i="46"/>
  <c r="P102" i="46"/>
  <c r="O102" i="46"/>
  <c r="N102" i="46"/>
  <c r="M102" i="46"/>
  <c r="L102" i="46"/>
  <c r="E87" i="278"/>
  <c r="E102" i="46" s="1"/>
  <c r="W101" i="46"/>
  <c r="V101" i="46"/>
  <c r="U101" i="46"/>
  <c r="T101" i="46"/>
  <c r="S101" i="46"/>
  <c r="R101" i="46"/>
  <c r="Q101" i="46"/>
  <c r="P101" i="46"/>
  <c r="O101" i="46"/>
  <c r="N101" i="46"/>
  <c r="M101" i="46"/>
  <c r="L101" i="46"/>
  <c r="E86" i="278"/>
  <c r="E101" i="46" s="1"/>
  <c r="W100" i="46"/>
  <c r="V100" i="46"/>
  <c r="U100" i="46"/>
  <c r="T100" i="46"/>
  <c r="S100" i="46"/>
  <c r="R100" i="46"/>
  <c r="Q100" i="46"/>
  <c r="P100" i="46"/>
  <c r="O100" i="46"/>
  <c r="N100" i="46"/>
  <c r="M100" i="46"/>
  <c r="L100" i="46"/>
  <c r="E85" i="278"/>
  <c r="E100" i="46" s="1"/>
  <c r="W69" i="46"/>
  <c r="V69" i="46"/>
  <c r="U69" i="46"/>
  <c r="T69" i="46"/>
  <c r="S69" i="46"/>
  <c r="R69" i="46"/>
  <c r="Q69" i="46"/>
  <c r="P69" i="46"/>
  <c r="O69" i="46"/>
  <c r="N69" i="46"/>
  <c r="M69" i="46"/>
  <c r="L69" i="46"/>
  <c r="E83" i="278"/>
  <c r="E69" i="46" s="1"/>
  <c r="W68" i="46"/>
  <c r="V68" i="46"/>
  <c r="U68" i="46"/>
  <c r="T68" i="46"/>
  <c r="S68" i="46"/>
  <c r="R68" i="46"/>
  <c r="Q68" i="46"/>
  <c r="P68" i="46"/>
  <c r="O68" i="46"/>
  <c r="N68" i="46"/>
  <c r="M68" i="46"/>
  <c r="L68" i="46"/>
  <c r="E82" i="278"/>
  <c r="E68" i="46" s="1"/>
  <c r="W67" i="46"/>
  <c r="V67" i="46"/>
  <c r="U67" i="46"/>
  <c r="T67" i="46"/>
  <c r="S67" i="46"/>
  <c r="R67" i="46"/>
  <c r="Q67" i="46"/>
  <c r="P67" i="46"/>
  <c r="O67" i="46"/>
  <c r="N67" i="46"/>
  <c r="M67" i="46"/>
  <c r="L67" i="46"/>
  <c r="E81" i="278"/>
  <c r="E67" i="46" s="1"/>
  <c r="K74" i="278"/>
  <c r="I74" i="278"/>
  <c r="H74" i="278"/>
  <c r="G74" i="278"/>
  <c r="F74" i="278"/>
  <c r="E74" i="278"/>
  <c r="CE62" i="278"/>
  <c r="CD62" i="278"/>
  <c r="CC62" i="278"/>
  <c r="CB62" i="278"/>
  <c r="CA62" i="278"/>
  <c r="BZ62" i="278"/>
  <c r="BY62" i="278"/>
  <c r="BX62" i="278"/>
  <c r="BW62" i="278"/>
  <c r="BV62" i="278"/>
  <c r="BU62" i="278"/>
  <c r="BT62" i="278"/>
  <c r="BS62" i="278"/>
  <c r="BR62" i="278"/>
  <c r="BQ62" i="278"/>
  <c r="BP62" i="278"/>
  <c r="BO62" i="278"/>
  <c r="BN62" i="278"/>
  <c r="BM62" i="278"/>
  <c r="BL62" i="278"/>
  <c r="BK62" i="278"/>
  <c r="BJ62" i="278"/>
  <c r="BI62" i="278"/>
  <c r="BH62" i="278"/>
  <c r="BG62" i="278"/>
  <c r="BF62" i="278"/>
  <c r="BE62" i="278"/>
  <c r="BD62" i="278"/>
  <c r="BC62" i="278"/>
  <c r="BB62" i="278"/>
  <c r="BA62" i="278"/>
  <c r="AZ62" i="278"/>
  <c r="AY62" i="278"/>
  <c r="AX62" i="278"/>
  <c r="AW62" i="278"/>
  <c r="AV62" i="278"/>
  <c r="AU62" i="278"/>
  <c r="AT62" i="278"/>
  <c r="AS62" i="278"/>
  <c r="AR62" i="278"/>
  <c r="AQ62" i="278"/>
  <c r="AP62" i="278"/>
  <c r="AO62" i="278"/>
  <c r="AN62" i="278"/>
  <c r="AM62" i="278"/>
  <c r="AL62" i="278"/>
  <c r="AK62" i="278"/>
  <c r="AJ62" i="278"/>
  <c r="AI62" i="278"/>
  <c r="AH62" i="278"/>
  <c r="AG62" i="278"/>
  <c r="AF62" i="278"/>
  <c r="AE62" i="278"/>
  <c r="AD62" i="278"/>
  <c r="AC62" i="278"/>
  <c r="AB62" i="278"/>
  <c r="AA62" i="278"/>
  <c r="Z62" i="278"/>
  <c r="Y62" i="278"/>
  <c r="X62" i="278"/>
  <c r="W62" i="278"/>
  <c r="V62" i="278"/>
  <c r="U62" i="278"/>
  <c r="T62" i="278"/>
  <c r="S62" i="278"/>
  <c r="R62" i="278"/>
  <c r="Q62" i="278"/>
  <c r="P62" i="278"/>
  <c r="O62" i="278"/>
  <c r="N62" i="278"/>
  <c r="M62" i="278"/>
  <c r="CE54" i="278"/>
  <c r="CE56" i="278" s="1"/>
  <c r="CE69" i="278" s="1"/>
  <c r="CD54" i="278"/>
  <c r="CD56" i="278" s="1"/>
  <c r="CD69" i="278" s="1"/>
  <c r="CC54" i="278"/>
  <c r="CC56" i="278" s="1"/>
  <c r="CC69" i="278" s="1"/>
  <c r="CB54" i="278"/>
  <c r="CB56" i="278" s="1"/>
  <c r="CB69" i="278" s="1"/>
  <c r="CA54" i="278"/>
  <c r="CA56" i="278" s="1"/>
  <c r="CA69" i="278" s="1"/>
  <c r="BZ54" i="278"/>
  <c r="BZ56" i="278" s="1"/>
  <c r="BZ69" i="278" s="1"/>
  <c r="BY54" i="278"/>
  <c r="BY56" i="278" s="1"/>
  <c r="BY69" i="278" s="1"/>
  <c r="BX54" i="278"/>
  <c r="BX56" i="278" s="1"/>
  <c r="BX69" i="278" s="1"/>
  <c r="BW54" i="278"/>
  <c r="BW56" i="278" s="1"/>
  <c r="BW69" i="278" s="1"/>
  <c r="BV54" i="278"/>
  <c r="BV56" i="278" s="1"/>
  <c r="BV69" i="278" s="1"/>
  <c r="BU54" i="278"/>
  <c r="BU56" i="278" s="1"/>
  <c r="BU69" i="278" s="1"/>
  <c r="BT54" i="278"/>
  <c r="BT56" i="278" s="1"/>
  <c r="BT69" i="278" s="1"/>
  <c r="BS54" i="278"/>
  <c r="BS56" i="278" s="1"/>
  <c r="BS69" i="278" s="1"/>
  <c r="BR54" i="278"/>
  <c r="BR56" i="278" s="1"/>
  <c r="BR69" i="278" s="1"/>
  <c r="BQ54" i="278"/>
  <c r="BQ56" i="278" s="1"/>
  <c r="BQ69" i="278" s="1"/>
  <c r="BP54" i="278"/>
  <c r="BP56" i="278" s="1"/>
  <c r="BP69" i="278" s="1"/>
  <c r="BO54" i="278"/>
  <c r="BO56" i="278" s="1"/>
  <c r="BO69" i="278" s="1"/>
  <c r="BN54" i="278"/>
  <c r="BN56" i="278" s="1"/>
  <c r="BN69" i="278" s="1"/>
  <c r="BM54" i="278"/>
  <c r="BM56" i="278" s="1"/>
  <c r="BM69" i="278" s="1"/>
  <c r="BL54" i="278"/>
  <c r="BL56" i="278" s="1"/>
  <c r="BL69" i="278" s="1"/>
  <c r="BK54" i="278"/>
  <c r="BK56" i="278" s="1"/>
  <c r="BK69" i="278" s="1"/>
  <c r="BJ54" i="278"/>
  <c r="BJ56" i="278" s="1"/>
  <c r="BJ69" i="278" s="1"/>
  <c r="BI54" i="278"/>
  <c r="BI56" i="278" s="1"/>
  <c r="BI69" i="278" s="1"/>
  <c r="BH54" i="278"/>
  <c r="BH56" i="278" s="1"/>
  <c r="BH69" i="278" s="1"/>
  <c r="BG54" i="278"/>
  <c r="BG56" i="278" s="1"/>
  <c r="BG69" i="278" s="1"/>
  <c r="BF54" i="278"/>
  <c r="BF56" i="278" s="1"/>
  <c r="BF69" i="278" s="1"/>
  <c r="BE54" i="278"/>
  <c r="BE56" i="278" s="1"/>
  <c r="BE69" i="278" s="1"/>
  <c r="BD54" i="278"/>
  <c r="BD56" i="278" s="1"/>
  <c r="BD69" i="278" s="1"/>
  <c r="BC54" i="278"/>
  <c r="BC56" i="278" s="1"/>
  <c r="BC69" i="278" s="1"/>
  <c r="BB54" i="278"/>
  <c r="BB56" i="278" s="1"/>
  <c r="BB69" i="278" s="1"/>
  <c r="BA54" i="278"/>
  <c r="BA56" i="278" s="1"/>
  <c r="BA69" i="278" s="1"/>
  <c r="AZ54" i="278"/>
  <c r="AZ56" i="278" s="1"/>
  <c r="AZ69" i="278" s="1"/>
  <c r="AY54" i="278"/>
  <c r="AY56" i="278" s="1"/>
  <c r="AY69" i="278" s="1"/>
  <c r="AX54" i="278"/>
  <c r="AX56" i="278" s="1"/>
  <c r="AX69" i="278" s="1"/>
  <c r="AW54" i="278"/>
  <c r="AW56" i="278" s="1"/>
  <c r="AW69" i="278" s="1"/>
  <c r="AV54" i="278"/>
  <c r="AV56" i="278" s="1"/>
  <c r="AV69" i="278" s="1"/>
  <c r="AU54" i="278"/>
  <c r="AU56" i="278" s="1"/>
  <c r="AU69" i="278" s="1"/>
  <c r="AT54" i="278"/>
  <c r="AT56" i="278" s="1"/>
  <c r="AT69" i="278" s="1"/>
  <c r="AS54" i="278"/>
  <c r="AS56" i="278" s="1"/>
  <c r="AS69" i="278" s="1"/>
  <c r="AR54" i="278"/>
  <c r="AR56" i="278" s="1"/>
  <c r="AR69" i="278" s="1"/>
  <c r="AQ54" i="278"/>
  <c r="AQ56" i="278" s="1"/>
  <c r="AQ69" i="278" s="1"/>
  <c r="AP54" i="278"/>
  <c r="AP56" i="278" s="1"/>
  <c r="AP69" i="278" s="1"/>
  <c r="AO54" i="278"/>
  <c r="AO56" i="278" s="1"/>
  <c r="AO69" i="278" s="1"/>
  <c r="AN54" i="278"/>
  <c r="AN56" i="278" s="1"/>
  <c r="AN69" i="278" s="1"/>
  <c r="AM54" i="278"/>
  <c r="AM56" i="278" s="1"/>
  <c r="AM69" i="278" s="1"/>
  <c r="AL54" i="278"/>
  <c r="AL56" i="278" s="1"/>
  <c r="AL69" i="278" s="1"/>
  <c r="AK54" i="278"/>
  <c r="AK56" i="278" s="1"/>
  <c r="AK69" i="278" s="1"/>
  <c r="AJ54" i="278"/>
  <c r="AJ56" i="278" s="1"/>
  <c r="AJ69" i="278" s="1"/>
  <c r="AI54" i="278"/>
  <c r="AI56" i="278" s="1"/>
  <c r="AI69" i="278" s="1"/>
  <c r="AH54" i="278"/>
  <c r="AH56" i="278" s="1"/>
  <c r="AH69" i="278" s="1"/>
  <c r="AG54" i="278"/>
  <c r="AG56" i="278" s="1"/>
  <c r="AG69" i="278" s="1"/>
  <c r="AF54" i="278"/>
  <c r="AF56" i="278" s="1"/>
  <c r="AF69" i="278" s="1"/>
  <c r="AE54" i="278"/>
  <c r="AE56" i="278" s="1"/>
  <c r="AE69" i="278" s="1"/>
  <c r="AD54" i="278"/>
  <c r="AD56" i="278" s="1"/>
  <c r="AD69" i="278" s="1"/>
  <c r="AC54" i="278"/>
  <c r="AC56" i="278" s="1"/>
  <c r="AC69" i="278" s="1"/>
  <c r="AB54" i="278"/>
  <c r="AB56" i="278" s="1"/>
  <c r="AB69" i="278" s="1"/>
  <c r="AA54" i="278"/>
  <c r="AA56" i="278" s="1"/>
  <c r="AA69" i="278" s="1"/>
  <c r="Z54" i="278"/>
  <c r="Z56" i="278" s="1"/>
  <c r="Z69" i="278" s="1"/>
  <c r="Y54" i="278"/>
  <c r="Y56" i="278" s="1"/>
  <c r="Y69" i="278" s="1"/>
  <c r="X54" i="278"/>
  <c r="X56" i="278" s="1"/>
  <c r="X69" i="278" s="1"/>
  <c r="W54" i="278"/>
  <c r="W56" i="278" s="1"/>
  <c r="W69" i="278" s="1"/>
  <c r="V54" i="278"/>
  <c r="V56" i="278" s="1"/>
  <c r="V69" i="278" s="1"/>
  <c r="U54" i="278"/>
  <c r="U56" i="278" s="1"/>
  <c r="U69" i="278" s="1"/>
  <c r="T54" i="278"/>
  <c r="T56" i="278" s="1"/>
  <c r="T69" i="278" s="1"/>
  <c r="S54" i="278"/>
  <c r="S56" i="278" s="1"/>
  <c r="S69" i="278" s="1"/>
  <c r="R54" i="278"/>
  <c r="R56" i="278" s="1"/>
  <c r="R69" i="278" s="1"/>
  <c r="Q54" i="278"/>
  <c r="Q56" i="278" s="1"/>
  <c r="Q69" i="278" s="1"/>
  <c r="P54" i="278"/>
  <c r="P56" i="278" s="1"/>
  <c r="P69" i="278" s="1"/>
  <c r="O54" i="278"/>
  <c r="O56" i="278" s="1"/>
  <c r="O69" i="278" s="1"/>
  <c r="N54" i="278"/>
  <c r="N56" i="278" s="1"/>
  <c r="N69" i="278" s="1"/>
  <c r="M54" i="278"/>
  <c r="M56" i="278" s="1"/>
  <c r="M69" i="278" s="1"/>
  <c r="L54" i="278"/>
  <c r="L56" i="278" s="1"/>
  <c r="CE18" i="278"/>
  <c r="CD18" i="278"/>
  <c r="CC18" i="278"/>
  <c r="CB18" i="278"/>
  <c r="CA18" i="278"/>
  <c r="BZ18" i="278"/>
  <c r="BY18" i="278"/>
  <c r="BX18" i="278"/>
  <c r="BW18" i="278"/>
  <c r="BV18" i="278"/>
  <c r="BU18" i="278"/>
  <c r="BT18" i="278"/>
  <c r="BS18" i="278"/>
  <c r="BR18" i="278"/>
  <c r="BQ18" i="278"/>
  <c r="BP18" i="278"/>
  <c r="BO18" i="278"/>
  <c r="BN18" i="278"/>
  <c r="BM18" i="278"/>
  <c r="BL18" i="278"/>
  <c r="BK18" i="278"/>
  <c r="BJ18" i="278"/>
  <c r="BI18" i="278"/>
  <c r="BH18" i="278"/>
  <c r="BG18" i="278"/>
  <c r="BF18" i="278"/>
  <c r="BE18" i="278"/>
  <c r="BD18" i="278"/>
  <c r="BC18" i="278"/>
  <c r="BB18" i="278"/>
  <c r="BA18" i="278"/>
  <c r="AZ18" i="278"/>
  <c r="AY18" i="278"/>
  <c r="AX18" i="278"/>
  <c r="AW18" i="278"/>
  <c r="AV18" i="278"/>
  <c r="AU18" i="278"/>
  <c r="AT18" i="278"/>
  <c r="AS18" i="278"/>
  <c r="AR18" i="278"/>
  <c r="AQ18" i="278"/>
  <c r="AP18" i="278"/>
  <c r="AO18" i="278"/>
  <c r="AN18" i="278"/>
  <c r="AM18" i="278"/>
  <c r="AL18" i="278"/>
  <c r="AK18" i="278"/>
  <c r="AJ18" i="278"/>
  <c r="AI18" i="278"/>
  <c r="AH18" i="278"/>
  <c r="AG18" i="278"/>
  <c r="AF18" i="278"/>
  <c r="AE18" i="278"/>
  <c r="AD18" i="278"/>
  <c r="AC18" i="278"/>
  <c r="AB18" i="278"/>
  <c r="AA18" i="278"/>
  <c r="Z18" i="278"/>
  <c r="Y18" i="278"/>
  <c r="CE17" i="278"/>
  <c r="CE22" i="278" s="1"/>
  <c r="CE26" i="278" s="1"/>
  <c r="CE30" i="278" s="1"/>
  <c r="CE34" i="278" s="1"/>
  <c r="CE38" i="278" s="1"/>
  <c r="CD17" i="278"/>
  <c r="CD22" i="278" s="1"/>
  <c r="CD26" i="278" s="1"/>
  <c r="CD30" i="278" s="1"/>
  <c r="CD34" i="278" s="1"/>
  <c r="CD38" i="278" s="1"/>
  <c r="CC17" i="278"/>
  <c r="CC22" i="278" s="1"/>
  <c r="CC26" i="278" s="1"/>
  <c r="CC30" i="278" s="1"/>
  <c r="CC34" i="278" s="1"/>
  <c r="CC38" i="278" s="1"/>
  <c r="CB17" i="278"/>
  <c r="CB22" i="278" s="1"/>
  <c r="CB26" i="278" s="1"/>
  <c r="CB30" i="278" s="1"/>
  <c r="CB34" i="278" s="1"/>
  <c r="CB38" i="278" s="1"/>
  <c r="CA17" i="278"/>
  <c r="CA22" i="278" s="1"/>
  <c r="CA26" i="278" s="1"/>
  <c r="CA30" i="278" s="1"/>
  <c r="CA34" i="278" s="1"/>
  <c r="CA38" i="278" s="1"/>
  <c r="BZ17" i="278"/>
  <c r="BZ22" i="278" s="1"/>
  <c r="BZ26" i="278" s="1"/>
  <c r="BZ30" i="278" s="1"/>
  <c r="BZ34" i="278" s="1"/>
  <c r="BZ38" i="278" s="1"/>
  <c r="BY17" i="278"/>
  <c r="BY22" i="278" s="1"/>
  <c r="BY26" i="278" s="1"/>
  <c r="BY30" i="278" s="1"/>
  <c r="BY34" i="278" s="1"/>
  <c r="BY38" i="278" s="1"/>
  <c r="BX17" i="278"/>
  <c r="BX22" i="278" s="1"/>
  <c r="BX26" i="278" s="1"/>
  <c r="BX30" i="278" s="1"/>
  <c r="BX34" i="278" s="1"/>
  <c r="BX38" i="278" s="1"/>
  <c r="BW17" i="278"/>
  <c r="BW22" i="278" s="1"/>
  <c r="BW26" i="278" s="1"/>
  <c r="BW30" i="278" s="1"/>
  <c r="BW34" i="278" s="1"/>
  <c r="BW38" i="278" s="1"/>
  <c r="BV17" i="278"/>
  <c r="BV22" i="278" s="1"/>
  <c r="BV26" i="278" s="1"/>
  <c r="BV30" i="278" s="1"/>
  <c r="BV34" i="278" s="1"/>
  <c r="BV38" i="278" s="1"/>
  <c r="BU17" i="278"/>
  <c r="BU22" i="278" s="1"/>
  <c r="BU26" i="278" s="1"/>
  <c r="BU30" i="278" s="1"/>
  <c r="BU34" i="278" s="1"/>
  <c r="BU38" i="278" s="1"/>
  <c r="BT17" i="278"/>
  <c r="BT22" i="278" s="1"/>
  <c r="BT26" i="278" s="1"/>
  <c r="BT30" i="278" s="1"/>
  <c r="BT34" i="278" s="1"/>
  <c r="BT38" i="278" s="1"/>
  <c r="BS17" i="278"/>
  <c r="BS22" i="278" s="1"/>
  <c r="BS26" i="278" s="1"/>
  <c r="BS30" i="278" s="1"/>
  <c r="BS34" i="278" s="1"/>
  <c r="BS38" i="278" s="1"/>
  <c r="BR17" i="278"/>
  <c r="BR22" i="278" s="1"/>
  <c r="BR26" i="278" s="1"/>
  <c r="BR30" i="278" s="1"/>
  <c r="BR34" i="278" s="1"/>
  <c r="BR38" i="278" s="1"/>
  <c r="BQ17" i="278"/>
  <c r="BQ22" i="278" s="1"/>
  <c r="BQ26" i="278" s="1"/>
  <c r="BQ30" i="278" s="1"/>
  <c r="BQ34" i="278" s="1"/>
  <c r="BQ38" i="278" s="1"/>
  <c r="BP17" i="278"/>
  <c r="BP22" i="278" s="1"/>
  <c r="BP26" i="278" s="1"/>
  <c r="BP30" i="278" s="1"/>
  <c r="BP34" i="278" s="1"/>
  <c r="BP38" i="278" s="1"/>
  <c r="BO17" i="278"/>
  <c r="BO22" i="278" s="1"/>
  <c r="BO26" i="278" s="1"/>
  <c r="BO30" i="278" s="1"/>
  <c r="BO34" i="278" s="1"/>
  <c r="BO38" i="278" s="1"/>
  <c r="BN17" i="278"/>
  <c r="BN22" i="278" s="1"/>
  <c r="BN26" i="278" s="1"/>
  <c r="BN30" i="278" s="1"/>
  <c r="BN34" i="278" s="1"/>
  <c r="BN38" i="278" s="1"/>
  <c r="BM17" i="278"/>
  <c r="BM22" i="278" s="1"/>
  <c r="BM26" i="278" s="1"/>
  <c r="BM30" i="278" s="1"/>
  <c r="BM34" i="278" s="1"/>
  <c r="BM38" i="278" s="1"/>
  <c r="BL17" i="278"/>
  <c r="BL22" i="278" s="1"/>
  <c r="BL26" i="278" s="1"/>
  <c r="BL30" i="278" s="1"/>
  <c r="BL34" i="278" s="1"/>
  <c r="BL38" i="278" s="1"/>
  <c r="BK17" i="278"/>
  <c r="BK22" i="278" s="1"/>
  <c r="BK26" i="278" s="1"/>
  <c r="BK30" i="278" s="1"/>
  <c r="BK34" i="278" s="1"/>
  <c r="BK38" i="278" s="1"/>
  <c r="BJ17" i="278"/>
  <c r="BJ22" i="278" s="1"/>
  <c r="BJ26" i="278" s="1"/>
  <c r="BJ30" i="278" s="1"/>
  <c r="BJ34" i="278" s="1"/>
  <c r="BJ38" i="278" s="1"/>
  <c r="BI17" i="278"/>
  <c r="BI22" i="278" s="1"/>
  <c r="BI26" i="278" s="1"/>
  <c r="BI30" i="278" s="1"/>
  <c r="BI34" i="278" s="1"/>
  <c r="BI38" i="278" s="1"/>
  <c r="BH17" i="278"/>
  <c r="BH22" i="278" s="1"/>
  <c r="BH26" i="278" s="1"/>
  <c r="BH30" i="278" s="1"/>
  <c r="BH34" i="278" s="1"/>
  <c r="BH38" i="278" s="1"/>
  <c r="BG17" i="278"/>
  <c r="BG22" i="278" s="1"/>
  <c r="BG26" i="278" s="1"/>
  <c r="BG30" i="278" s="1"/>
  <c r="BG34" i="278" s="1"/>
  <c r="BG38" i="278" s="1"/>
  <c r="BF17" i="278"/>
  <c r="BF22" i="278" s="1"/>
  <c r="BF26" i="278" s="1"/>
  <c r="BF30" i="278" s="1"/>
  <c r="BF34" i="278" s="1"/>
  <c r="BF38" i="278" s="1"/>
  <c r="BE17" i="278"/>
  <c r="BE22" i="278" s="1"/>
  <c r="BE26" i="278" s="1"/>
  <c r="BE30" i="278" s="1"/>
  <c r="BE34" i="278" s="1"/>
  <c r="BE38" i="278" s="1"/>
  <c r="BD17" i="278"/>
  <c r="BD22" i="278" s="1"/>
  <c r="BD26" i="278" s="1"/>
  <c r="BD30" i="278" s="1"/>
  <c r="BD34" i="278" s="1"/>
  <c r="BD38" i="278" s="1"/>
  <c r="BC17" i="278"/>
  <c r="BC22" i="278" s="1"/>
  <c r="BC26" i="278" s="1"/>
  <c r="BC30" i="278" s="1"/>
  <c r="BC34" i="278" s="1"/>
  <c r="BC38" i="278" s="1"/>
  <c r="BB17" i="278"/>
  <c r="BB22" i="278" s="1"/>
  <c r="BB26" i="278" s="1"/>
  <c r="BB30" i="278" s="1"/>
  <c r="BB34" i="278" s="1"/>
  <c r="BB38" i="278" s="1"/>
  <c r="BA17" i="278"/>
  <c r="BA22" i="278" s="1"/>
  <c r="BA26" i="278" s="1"/>
  <c r="BA30" i="278" s="1"/>
  <c r="BA34" i="278" s="1"/>
  <c r="BA38" i="278" s="1"/>
  <c r="AZ17" i="278"/>
  <c r="AZ22" i="278" s="1"/>
  <c r="AZ26" i="278" s="1"/>
  <c r="AZ30" i="278" s="1"/>
  <c r="AZ34" i="278" s="1"/>
  <c r="AZ38" i="278" s="1"/>
  <c r="AY17" i="278"/>
  <c r="AY22" i="278" s="1"/>
  <c r="AY26" i="278" s="1"/>
  <c r="AY30" i="278" s="1"/>
  <c r="AY34" i="278" s="1"/>
  <c r="AY38" i="278" s="1"/>
  <c r="AX17" i="278"/>
  <c r="AX22" i="278" s="1"/>
  <c r="AX26" i="278" s="1"/>
  <c r="AX30" i="278" s="1"/>
  <c r="AX34" i="278" s="1"/>
  <c r="AX38" i="278" s="1"/>
  <c r="AW17" i="278"/>
  <c r="AW22" i="278" s="1"/>
  <c r="AW26" i="278" s="1"/>
  <c r="AW30" i="278" s="1"/>
  <c r="AW34" i="278" s="1"/>
  <c r="AW38" i="278" s="1"/>
  <c r="AV17" i="278"/>
  <c r="AV22" i="278" s="1"/>
  <c r="AV26" i="278" s="1"/>
  <c r="AV30" i="278" s="1"/>
  <c r="AV34" i="278" s="1"/>
  <c r="AV38" i="278" s="1"/>
  <c r="AU17" i="278"/>
  <c r="AU22" i="278" s="1"/>
  <c r="AU26" i="278" s="1"/>
  <c r="AU30" i="278" s="1"/>
  <c r="AU34" i="278" s="1"/>
  <c r="AU38" i="278" s="1"/>
  <c r="AT17" i="278"/>
  <c r="AT22" i="278" s="1"/>
  <c r="AT26" i="278" s="1"/>
  <c r="AT30" i="278" s="1"/>
  <c r="AT34" i="278" s="1"/>
  <c r="AT38" i="278" s="1"/>
  <c r="AS17" i="278"/>
  <c r="AS22" i="278" s="1"/>
  <c r="AS26" i="278" s="1"/>
  <c r="AS30" i="278" s="1"/>
  <c r="AS34" i="278" s="1"/>
  <c r="AS38" i="278" s="1"/>
  <c r="AR17" i="278"/>
  <c r="AR22" i="278" s="1"/>
  <c r="AR26" i="278" s="1"/>
  <c r="AR30" i="278" s="1"/>
  <c r="AR34" i="278" s="1"/>
  <c r="AR38" i="278" s="1"/>
  <c r="AQ17" i="278"/>
  <c r="AQ22" i="278" s="1"/>
  <c r="AQ26" i="278" s="1"/>
  <c r="AQ30" i="278" s="1"/>
  <c r="AQ34" i="278" s="1"/>
  <c r="AQ38" i="278" s="1"/>
  <c r="AP17" i="278"/>
  <c r="AP22" i="278" s="1"/>
  <c r="AP26" i="278" s="1"/>
  <c r="AP30" i="278" s="1"/>
  <c r="AP34" i="278" s="1"/>
  <c r="AP38" i="278" s="1"/>
  <c r="AO17" i="278"/>
  <c r="AO22" i="278" s="1"/>
  <c r="AO26" i="278" s="1"/>
  <c r="AO30" i="278" s="1"/>
  <c r="AO34" i="278" s="1"/>
  <c r="AO38" i="278" s="1"/>
  <c r="AN17" i="278"/>
  <c r="AN22" i="278" s="1"/>
  <c r="AN26" i="278" s="1"/>
  <c r="AN30" i="278" s="1"/>
  <c r="AN34" i="278" s="1"/>
  <c r="AN38" i="278" s="1"/>
  <c r="AM17" i="278"/>
  <c r="AM22" i="278" s="1"/>
  <c r="AM26" i="278" s="1"/>
  <c r="AM30" i="278" s="1"/>
  <c r="AM34" i="278" s="1"/>
  <c r="AM38" i="278" s="1"/>
  <c r="AL17" i="278"/>
  <c r="AL22" i="278" s="1"/>
  <c r="AL26" i="278" s="1"/>
  <c r="AL30" i="278" s="1"/>
  <c r="AL34" i="278" s="1"/>
  <c r="AL38" i="278" s="1"/>
  <c r="AK17" i="278"/>
  <c r="AK22" i="278" s="1"/>
  <c r="AK26" i="278" s="1"/>
  <c r="AK30" i="278" s="1"/>
  <c r="AK34" i="278" s="1"/>
  <c r="AK38" i="278" s="1"/>
  <c r="AJ17" i="278"/>
  <c r="AJ22" i="278" s="1"/>
  <c r="AJ26" i="278" s="1"/>
  <c r="AJ30" i="278" s="1"/>
  <c r="AJ34" i="278" s="1"/>
  <c r="AJ38" i="278" s="1"/>
  <c r="AI17" i="278"/>
  <c r="AI22" i="278" s="1"/>
  <c r="AI26" i="278" s="1"/>
  <c r="AI30" i="278" s="1"/>
  <c r="AI34" i="278" s="1"/>
  <c r="AI38" i="278" s="1"/>
  <c r="AH17" i="278"/>
  <c r="AH22" i="278" s="1"/>
  <c r="AH26" i="278" s="1"/>
  <c r="AH30" i="278" s="1"/>
  <c r="AH34" i="278" s="1"/>
  <c r="AH38" i="278" s="1"/>
  <c r="AG17" i="278"/>
  <c r="AG22" i="278" s="1"/>
  <c r="AG26" i="278" s="1"/>
  <c r="AG30" i="278" s="1"/>
  <c r="AG34" i="278" s="1"/>
  <c r="AG38" i="278" s="1"/>
  <c r="AF17" i="278"/>
  <c r="AF22" i="278" s="1"/>
  <c r="AF26" i="278" s="1"/>
  <c r="AF30" i="278" s="1"/>
  <c r="AF34" i="278" s="1"/>
  <c r="AF38" i="278" s="1"/>
  <c r="AE17" i="278"/>
  <c r="AE22" i="278" s="1"/>
  <c r="AE26" i="278" s="1"/>
  <c r="AE30" i="278" s="1"/>
  <c r="AE34" i="278" s="1"/>
  <c r="AE38" i="278" s="1"/>
  <c r="AD17" i="278"/>
  <c r="AD22" i="278" s="1"/>
  <c r="AD26" i="278" s="1"/>
  <c r="AD30" i="278" s="1"/>
  <c r="AD34" i="278" s="1"/>
  <c r="AD38" i="278" s="1"/>
  <c r="AC17" i="278"/>
  <c r="AC22" i="278" s="1"/>
  <c r="AC26" i="278" s="1"/>
  <c r="AC30" i="278" s="1"/>
  <c r="AC34" i="278" s="1"/>
  <c r="AC38" i="278" s="1"/>
  <c r="AB17" i="278"/>
  <c r="AB22" i="278" s="1"/>
  <c r="AB26" i="278" s="1"/>
  <c r="AB30" i="278" s="1"/>
  <c r="AB34" i="278" s="1"/>
  <c r="AB38" i="278" s="1"/>
  <c r="AA17" i="278"/>
  <c r="AA22" i="278" s="1"/>
  <c r="AA26" i="278" s="1"/>
  <c r="AA30" i="278" s="1"/>
  <c r="AA34" i="278" s="1"/>
  <c r="AA38" i="278" s="1"/>
  <c r="Z17" i="278"/>
  <c r="Z22" i="278" s="1"/>
  <c r="Z26" i="278" s="1"/>
  <c r="Z30" i="278" s="1"/>
  <c r="Z34" i="278" s="1"/>
  <c r="Z38" i="278" s="1"/>
  <c r="Y17" i="278"/>
  <c r="Y22" i="278" s="1"/>
  <c r="Y26" i="278" s="1"/>
  <c r="Y30" i="278" s="1"/>
  <c r="Y34" i="278" s="1"/>
  <c r="Y38" i="278" s="1"/>
  <c r="X17" i="278"/>
  <c r="X22" i="278" s="1"/>
  <c r="X26" i="278" s="1"/>
  <c r="X30" i="278" s="1"/>
  <c r="X34" i="278" s="1"/>
  <c r="X38" i="278" s="1"/>
  <c r="W17" i="278"/>
  <c r="W22" i="278" s="1"/>
  <c r="W26" i="278" s="1"/>
  <c r="W30" i="278" s="1"/>
  <c r="W34" i="278" s="1"/>
  <c r="W38" i="278" s="1"/>
  <c r="V17" i="278"/>
  <c r="V18" i="278" s="1"/>
  <c r="U17" i="278"/>
  <c r="U22" i="278" s="1"/>
  <c r="U26" i="278" s="1"/>
  <c r="U30" i="278" s="1"/>
  <c r="U34" i="278" s="1"/>
  <c r="U38" i="278" s="1"/>
  <c r="T17" i="278"/>
  <c r="T22" i="278" s="1"/>
  <c r="T26" i="278" s="1"/>
  <c r="T30" i="278" s="1"/>
  <c r="T34" i="278" s="1"/>
  <c r="T38" i="278" s="1"/>
  <c r="S17" i="278"/>
  <c r="S22" i="278" s="1"/>
  <c r="S26" i="278" s="1"/>
  <c r="S30" i="278" s="1"/>
  <c r="S34" i="278" s="1"/>
  <c r="S38" i="278" s="1"/>
  <c r="R17" i="278"/>
  <c r="R18" i="278" s="1"/>
  <c r="Q17" i="278"/>
  <c r="Q22" i="278" s="1"/>
  <c r="Q26" i="278" s="1"/>
  <c r="Q30" i="278" s="1"/>
  <c r="Q34" i="278" s="1"/>
  <c r="Q38" i="278" s="1"/>
  <c r="P17" i="278"/>
  <c r="P22" i="278" s="1"/>
  <c r="P26" i="278" s="1"/>
  <c r="P30" i="278" s="1"/>
  <c r="P34" i="278" s="1"/>
  <c r="P38" i="278" s="1"/>
  <c r="O17" i="278"/>
  <c r="O22" i="278" s="1"/>
  <c r="O26" i="278" s="1"/>
  <c r="O30" i="278" s="1"/>
  <c r="O34" i="278" s="1"/>
  <c r="O38" i="278" s="1"/>
  <c r="N17" i="278"/>
  <c r="N18" i="278" s="1"/>
  <c r="M17" i="278"/>
  <c r="M22" i="278" s="1"/>
  <c r="M26" i="278" s="1"/>
  <c r="M30" i="278" s="1"/>
  <c r="M34" i="278" s="1"/>
  <c r="M38" i="278" s="1"/>
  <c r="L61" i="278" s="1"/>
  <c r="L62" i="278" s="1"/>
  <c r="L17" i="278"/>
  <c r="L22" i="278" s="1"/>
  <c r="J63" i="366"/>
  <c r="E15" i="278"/>
  <c r="E63" i="366" s="1"/>
  <c r="J62" i="366"/>
  <c r="E14" i="278"/>
  <c r="E62" i="366" s="1"/>
  <c r="J61" i="366"/>
  <c r="E13" i="278"/>
  <c r="E61" i="366" s="1"/>
  <c r="J138" i="46"/>
  <c r="E11" i="278"/>
  <c r="E138" i="46" s="1"/>
  <c r="J137" i="46"/>
  <c r="E10" i="278"/>
  <c r="E137" i="46" s="1"/>
  <c r="J136" i="46"/>
  <c r="E9" i="278"/>
  <c r="E136" i="46" s="1"/>
  <c r="L5" i="278"/>
  <c r="E5" i="278"/>
  <c r="E4" i="278"/>
  <c r="E3" i="278"/>
  <c r="E2" i="278"/>
  <c r="A1" i="278"/>
  <c r="E21" i="367" s="1"/>
  <c r="A1" i="367"/>
  <c r="A1" i="375"/>
  <c r="A1" i="368"/>
  <c r="E18" i="367" s="1"/>
  <c r="W27" i="366"/>
  <c r="V27" i="366"/>
  <c r="U27" i="366"/>
  <c r="T27" i="366"/>
  <c r="E28" i="285"/>
  <c r="E27" i="285"/>
  <c r="K53" i="373"/>
  <c r="G19" i="286"/>
  <c r="Z52" i="285" l="1"/>
  <c r="L75" i="278"/>
  <c r="L60" i="44"/>
  <c r="F179" i="44"/>
  <c r="F180" i="44"/>
  <c r="F185" i="44" s="1"/>
  <c r="F188" i="44" s="1"/>
  <c r="F194" i="44" s="1"/>
  <c r="L31" i="289"/>
  <c r="L69" i="278"/>
  <c r="F69" i="278" s="1"/>
  <c r="F9" i="286" s="1"/>
  <c r="AB52" i="285"/>
  <c r="AB55" i="285" s="1"/>
  <c r="AF52" i="285"/>
  <c r="AF55" i="285" s="1"/>
  <c r="AJ52" i="285"/>
  <c r="AJ55" i="285" s="1"/>
  <c r="AN52" i="285"/>
  <c r="AN55" i="285" s="1"/>
  <c r="AR52" i="285"/>
  <c r="AR55" i="285" s="1"/>
  <c r="AV52" i="285"/>
  <c r="AV55" i="285" s="1"/>
  <c r="AZ52" i="285"/>
  <c r="AZ55" i="285" s="1"/>
  <c r="BD52" i="285"/>
  <c r="BD55" i="285" s="1"/>
  <c r="BH52" i="285"/>
  <c r="BH55" i="285" s="1"/>
  <c r="BL52" i="285"/>
  <c r="BL55" i="285" s="1"/>
  <c r="BP52" i="285"/>
  <c r="BP55" i="285" s="1"/>
  <c r="BT52" i="285"/>
  <c r="BT55" i="285" s="1"/>
  <c r="BX52" i="285"/>
  <c r="BX55" i="285" s="1"/>
  <c r="CB52" i="285"/>
  <c r="CB55" i="285" s="1"/>
  <c r="L52" i="285"/>
  <c r="L55" i="285" s="1"/>
  <c r="P52" i="285"/>
  <c r="P55" i="285" s="1"/>
  <c r="T52" i="285"/>
  <c r="T55" i="285" s="1"/>
  <c r="X52" i="285"/>
  <c r="X55" i="285" s="1"/>
  <c r="O52" i="285"/>
  <c r="O55" i="285" s="1"/>
  <c r="X18" i="278"/>
  <c r="L5" i="44"/>
  <c r="M52" i="285"/>
  <c r="M55" i="285" s="1"/>
  <c r="Q52" i="285"/>
  <c r="Q55" i="285" s="1"/>
  <c r="U52" i="285"/>
  <c r="U55" i="285" s="1"/>
  <c r="Y52" i="285"/>
  <c r="Y55" i="285" s="1"/>
  <c r="AC52" i="285"/>
  <c r="AC55" i="285" s="1"/>
  <c r="AG52" i="285"/>
  <c r="AG55" i="285" s="1"/>
  <c r="AK52" i="285"/>
  <c r="AK55" i="285" s="1"/>
  <c r="AO52" i="285"/>
  <c r="AO55" i="285" s="1"/>
  <c r="AS52" i="285"/>
  <c r="AS55" i="285" s="1"/>
  <c r="AW52" i="285"/>
  <c r="AW55" i="285" s="1"/>
  <c r="BA52" i="285"/>
  <c r="BA55" i="285" s="1"/>
  <c r="BE52" i="285"/>
  <c r="BE55" i="285" s="1"/>
  <c r="BI52" i="285"/>
  <c r="BI55" i="285" s="1"/>
  <c r="BM52" i="285"/>
  <c r="BM55" i="285" s="1"/>
  <c r="BQ52" i="285"/>
  <c r="BQ55" i="285" s="1"/>
  <c r="BU52" i="285"/>
  <c r="BU55" i="285" s="1"/>
  <c r="BY52" i="285"/>
  <c r="BY55" i="285" s="1"/>
  <c r="CC52" i="285"/>
  <c r="CC55" i="285" s="1"/>
  <c r="M12" i="289"/>
  <c r="M15" i="289" s="1"/>
  <c r="O12" i="289"/>
  <c r="O15" i="289" s="1"/>
  <c r="Q12" i="289"/>
  <c r="Q15" i="289" s="1"/>
  <c r="S12" i="289"/>
  <c r="S15" i="289" s="1"/>
  <c r="U12" i="289"/>
  <c r="U15" i="289" s="1"/>
  <c r="W12" i="289"/>
  <c r="W15" i="289" s="1"/>
  <c r="Y12" i="289"/>
  <c r="Y15" i="289" s="1"/>
  <c r="AA12" i="289"/>
  <c r="AA15" i="289" s="1"/>
  <c r="AC12" i="289"/>
  <c r="AC15" i="289" s="1"/>
  <c r="AE12" i="289"/>
  <c r="AE15" i="289" s="1"/>
  <c r="AG12" i="289"/>
  <c r="AG15" i="289" s="1"/>
  <c r="AI12" i="289"/>
  <c r="AI15" i="289" s="1"/>
  <c r="AK12" i="289"/>
  <c r="AK15" i="289" s="1"/>
  <c r="AM12" i="289"/>
  <c r="AM15" i="289" s="1"/>
  <c r="AO12" i="289"/>
  <c r="AO15" i="289" s="1"/>
  <c r="AQ12" i="289"/>
  <c r="AQ15" i="289" s="1"/>
  <c r="AS12" i="289"/>
  <c r="AS15" i="289" s="1"/>
  <c r="AU12" i="289"/>
  <c r="AU15" i="289" s="1"/>
  <c r="AW12" i="289"/>
  <c r="AW15" i="289" s="1"/>
  <c r="AY12" i="289"/>
  <c r="AY15" i="289" s="1"/>
  <c r="BA12" i="289"/>
  <c r="BA15" i="289" s="1"/>
  <c r="BC12" i="289"/>
  <c r="BC15" i="289" s="1"/>
  <c r="BE12" i="289"/>
  <c r="BE15" i="289" s="1"/>
  <c r="BG12" i="289"/>
  <c r="BG15" i="289" s="1"/>
  <c r="BI12" i="289"/>
  <c r="BI15" i="289" s="1"/>
  <c r="BK12" i="289"/>
  <c r="BK15" i="289" s="1"/>
  <c r="BM12" i="289"/>
  <c r="BM15" i="289" s="1"/>
  <c r="BO12" i="289"/>
  <c r="BO15" i="289" s="1"/>
  <c r="BQ12" i="289"/>
  <c r="BQ15" i="289" s="1"/>
  <c r="BS12" i="289"/>
  <c r="BS15" i="289" s="1"/>
  <c r="BU12" i="289"/>
  <c r="BU15" i="289" s="1"/>
  <c r="BY12" i="289"/>
  <c r="BY15" i="289" s="1"/>
  <c r="CC12" i="289"/>
  <c r="CC15" i="289" s="1"/>
  <c r="N12" i="289"/>
  <c r="N15" i="289" s="1"/>
  <c r="R12" i="289"/>
  <c r="R15" i="289" s="1"/>
  <c r="V12" i="289"/>
  <c r="V15" i="289" s="1"/>
  <c r="Z12" i="289"/>
  <c r="Z15" i="289" s="1"/>
  <c r="AD12" i="289"/>
  <c r="AD15" i="289" s="1"/>
  <c r="AH12" i="289"/>
  <c r="AH15" i="289" s="1"/>
  <c r="AL12" i="289"/>
  <c r="AL15" i="289" s="1"/>
  <c r="AP12" i="289"/>
  <c r="AP15" i="289" s="1"/>
  <c r="AT12" i="289"/>
  <c r="AT15" i="289" s="1"/>
  <c r="AX12" i="289"/>
  <c r="AX15" i="289" s="1"/>
  <c r="BB12" i="289"/>
  <c r="BB15" i="289" s="1"/>
  <c r="BF12" i="289"/>
  <c r="BF15" i="289" s="1"/>
  <c r="BJ12" i="289"/>
  <c r="BJ15" i="289" s="1"/>
  <c r="BN12" i="289"/>
  <c r="BN15" i="289" s="1"/>
  <c r="BR12" i="289"/>
  <c r="BR15" i="289" s="1"/>
  <c r="BV12" i="289"/>
  <c r="BV15" i="289" s="1"/>
  <c r="BZ12" i="289"/>
  <c r="BZ15" i="289" s="1"/>
  <c r="CD12" i="289"/>
  <c r="CD15" i="289" s="1"/>
  <c r="N52" i="285"/>
  <c r="N55" i="285" s="1"/>
  <c r="R52" i="285"/>
  <c r="R55" i="285" s="1"/>
  <c r="V52" i="285"/>
  <c r="V55" i="285" s="1"/>
  <c r="Z55" i="285"/>
  <c r="AD52" i="285"/>
  <c r="AD55" i="285" s="1"/>
  <c r="AH52" i="285"/>
  <c r="AH55" i="285" s="1"/>
  <c r="AL52" i="285"/>
  <c r="AL55" i="285" s="1"/>
  <c r="AP52" i="285"/>
  <c r="AP55" i="285" s="1"/>
  <c r="AT52" i="285"/>
  <c r="AT55" i="285" s="1"/>
  <c r="AX52" i="285"/>
  <c r="AX55" i="285" s="1"/>
  <c r="BB52" i="285"/>
  <c r="BB55" i="285" s="1"/>
  <c r="BF52" i="285"/>
  <c r="BF55" i="285" s="1"/>
  <c r="BJ52" i="285"/>
  <c r="BJ55" i="285" s="1"/>
  <c r="BN52" i="285"/>
  <c r="BN55" i="285" s="1"/>
  <c r="BR52" i="285"/>
  <c r="BR55" i="285" s="1"/>
  <c r="BV52" i="285"/>
  <c r="BV55" i="285" s="1"/>
  <c r="BZ52" i="285"/>
  <c r="BZ55" i="285" s="1"/>
  <c r="CD52" i="285"/>
  <c r="CD55" i="285" s="1"/>
  <c r="S52" i="285"/>
  <c r="S55" i="285" s="1"/>
  <c r="W52" i="285"/>
  <c r="W55" i="285" s="1"/>
  <c r="AA52" i="285"/>
  <c r="AA55" i="285" s="1"/>
  <c r="AE52" i="285"/>
  <c r="AE55" i="285" s="1"/>
  <c r="AI52" i="285"/>
  <c r="AI55" i="285" s="1"/>
  <c r="AM52" i="285"/>
  <c r="AM55" i="285" s="1"/>
  <c r="AQ52" i="285"/>
  <c r="AQ55" i="285" s="1"/>
  <c r="AU52" i="285"/>
  <c r="AU55" i="285" s="1"/>
  <c r="AY52" i="285"/>
  <c r="AY55" i="285" s="1"/>
  <c r="BC52" i="285"/>
  <c r="BC55" i="285" s="1"/>
  <c r="BG52" i="285"/>
  <c r="BG55" i="285" s="1"/>
  <c r="BK52" i="285"/>
  <c r="BK55" i="285" s="1"/>
  <c r="BO52" i="285"/>
  <c r="BO55" i="285" s="1"/>
  <c r="BS52" i="285"/>
  <c r="BS55" i="285" s="1"/>
  <c r="BW52" i="285"/>
  <c r="BW55" i="285" s="1"/>
  <c r="CA52" i="285"/>
  <c r="CA55" i="285" s="1"/>
  <c r="CE52" i="285"/>
  <c r="CE55" i="285" s="1"/>
  <c r="BW12" i="289"/>
  <c r="BW15" i="289" s="1"/>
  <c r="CA12" i="289"/>
  <c r="CA15" i="289" s="1"/>
  <c r="CE12" i="289"/>
  <c r="CE15" i="289" s="1"/>
  <c r="L12" i="289"/>
  <c r="L15" i="289" s="1"/>
  <c r="P12" i="289"/>
  <c r="P15" i="289" s="1"/>
  <c r="T12" i="289"/>
  <c r="T15" i="289" s="1"/>
  <c r="X12" i="289"/>
  <c r="X15" i="289" s="1"/>
  <c r="AB12" i="289"/>
  <c r="AB15" i="289" s="1"/>
  <c r="AF12" i="289"/>
  <c r="AF15" i="289" s="1"/>
  <c r="AJ12" i="289"/>
  <c r="AJ15" i="289" s="1"/>
  <c r="AN12" i="289"/>
  <c r="AN15" i="289" s="1"/>
  <c r="AR12" i="289"/>
  <c r="AR15" i="289" s="1"/>
  <c r="AV12" i="289"/>
  <c r="AV15" i="289" s="1"/>
  <c r="AZ12" i="289"/>
  <c r="AZ15" i="289" s="1"/>
  <c r="BD12" i="289"/>
  <c r="BD15" i="289" s="1"/>
  <c r="BH12" i="289"/>
  <c r="BH15" i="289" s="1"/>
  <c r="BL12" i="289"/>
  <c r="BL15" i="289" s="1"/>
  <c r="BP12" i="289"/>
  <c r="BP15" i="289" s="1"/>
  <c r="BT12" i="289"/>
  <c r="BT15" i="289" s="1"/>
  <c r="BX12" i="289"/>
  <c r="BX15" i="289" s="1"/>
  <c r="CB12" i="289"/>
  <c r="CB15" i="289" s="1"/>
  <c r="L94" i="276"/>
  <c r="L95" i="276" s="1"/>
  <c r="L88" i="276"/>
  <c r="L89" i="276" s="1"/>
  <c r="L196" i="44"/>
  <c r="L26" i="44"/>
  <c r="L27" i="44" s="1"/>
  <c r="L11" i="348" s="1"/>
  <c r="L100" i="44"/>
  <c r="L26" i="278"/>
  <c r="F184" i="44"/>
  <c r="F187" i="44" s="1"/>
  <c r="F193" i="44" s="1"/>
  <c r="O18" i="278"/>
  <c r="S18" i="278"/>
  <c r="W18" i="278"/>
  <c r="N22" i="278"/>
  <c r="N26" i="278" s="1"/>
  <c r="N30" i="278" s="1"/>
  <c r="N34" i="278" s="1"/>
  <c r="N38" i="278" s="1"/>
  <c r="R22" i="278"/>
  <c r="R26" i="278" s="1"/>
  <c r="R30" i="278" s="1"/>
  <c r="R34" i="278" s="1"/>
  <c r="R38" i="278" s="1"/>
  <c r="V22" i="278"/>
  <c r="V26" i="278" s="1"/>
  <c r="V30" i="278" s="1"/>
  <c r="V34" i="278" s="1"/>
  <c r="V38" i="278" s="1"/>
  <c r="H11" i="46"/>
  <c r="H24" i="46"/>
  <c r="E159" i="44"/>
  <c r="L18" i="278"/>
  <c r="P18" i="278"/>
  <c r="T18" i="278"/>
  <c r="E11" i="46"/>
  <c r="E24" i="46"/>
  <c r="I11" i="46"/>
  <c r="I24" i="46"/>
  <c r="L5" i="348"/>
  <c r="L5" i="276"/>
  <c r="L5" i="363"/>
  <c r="L5" i="289"/>
  <c r="L5" i="285"/>
  <c r="L5" i="366"/>
  <c r="L5" i="46"/>
  <c r="L5" i="280"/>
  <c r="E160" i="44"/>
  <c r="M18" i="278"/>
  <c r="Q18" i="278"/>
  <c r="U18" i="278"/>
  <c r="F24" i="46"/>
  <c r="F11" i="46"/>
  <c r="J24" i="46"/>
  <c r="J11" i="46"/>
  <c r="M11" i="44"/>
  <c r="G24" i="46"/>
  <c r="G11" i="46"/>
  <c r="K24" i="46"/>
  <c r="K11" i="46"/>
  <c r="E27" i="348"/>
  <c r="E17" i="348"/>
  <c r="E45" i="366"/>
  <c r="E120" i="46"/>
  <c r="E26" i="348"/>
  <c r="E16" i="348"/>
  <c r="E44" i="366"/>
  <c r="E119" i="46"/>
  <c r="E28" i="348"/>
  <c r="E18" i="348"/>
  <c r="E46" i="366"/>
  <c r="E121" i="46"/>
  <c r="E10" i="370"/>
  <c r="E10" i="276"/>
  <c r="E28" i="363"/>
  <c r="E10" i="363"/>
  <c r="E16" i="285"/>
  <c r="E9" i="370"/>
  <c r="E9" i="276"/>
  <c r="E27" i="363"/>
  <c r="E9" i="363"/>
  <c r="E15" i="285"/>
  <c r="E11" i="370"/>
  <c r="E11" i="276"/>
  <c r="E29" i="363"/>
  <c r="E11" i="363"/>
  <c r="E17" i="285"/>
  <c r="E13" i="370"/>
  <c r="E13" i="276"/>
  <c r="E32" i="363"/>
  <c r="E14" i="363"/>
  <c r="E15" i="370"/>
  <c r="E15" i="276"/>
  <c r="E34" i="363"/>
  <c r="E16" i="363"/>
  <c r="E32" i="285"/>
  <c r="E30" i="285"/>
  <c r="E14" i="370"/>
  <c r="E14" i="276"/>
  <c r="E33" i="363"/>
  <c r="E15" i="363"/>
  <c r="E31" i="285"/>
  <c r="E52" i="348"/>
  <c r="E40" i="348"/>
  <c r="E79" i="348"/>
  <c r="E67" i="348"/>
  <c r="E53" i="348"/>
  <c r="E41" i="348"/>
  <c r="E78" i="348"/>
  <c r="E66" i="348"/>
  <c r="E80" i="348"/>
  <c r="E68" i="348"/>
  <c r="E51" i="348"/>
  <c r="E39" i="348"/>
  <c r="E45" i="373" l="1"/>
  <c r="L30" i="278"/>
  <c r="L121" i="44"/>
  <c r="L122" i="44" s="1"/>
  <c r="L107" i="44"/>
  <c r="L108" i="44" s="1"/>
  <c r="L113" i="44"/>
  <c r="E50" i="373"/>
  <c r="E48" i="373"/>
  <c r="E46" i="373"/>
  <c r="E44" i="373"/>
  <c r="M5" i="348"/>
  <c r="M5" i="276"/>
  <c r="M5" i="363"/>
  <c r="M5" i="289"/>
  <c r="M5" i="285"/>
  <c r="M5" i="366"/>
  <c r="M5" i="280"/>
  <c r="M5" i="46"/>
  <c r="N11" i="44"/>
  <c r="M5" i="44"/>
  <c r="M16" i="44"/>
  <c r="M17" i="44" s="1"/>
  <c r="M5" i="278"/>
  <c r="L197" i="44"/>
  <c r="L162" i="44"/>
  <c r="L84" i="44"/>
  <c r="L32" i="44"/>
  <c r="L33" i="44" s="1"/>
  <c r="E49" i="373"/>
  <c r="L203" i="44"/>
  <c r="L215" i="44" s="1"/>
  <c r="L15" i="280" s="1"/>
  <c r="L18" i="280" s="1"/>
  <c r="L15" i="366" s="1"/>
  <c r="L202" i="44"/>
  <c r="L214" i="44" s="1"/>
  <c r="L14" i="280" s="1"/>
  <c r="L17" i="280" s="1"/>
  <c r="L90" i="46" s="1"/>
  <c r="M75" i="278" l="1"/>
  <c r="M60" i="44"/>
  <c r="L2" i="348"/>
  <c r="L2" i="276"/>
  <c r="L2" i="363"/>
  <c r="L2" i="289"/>
  <c r="L2" i="285"/>
  <c r="L2" i="366"/>
  <c r="L2" i="46"/>
  <c r="L2" i="280"/>
  <c r="L85" i="44"/>
  <c r="L86" i="44" s="1"/>
  <c r="L47" i="44"/>
  <c r="L48" i="44" s="1"/>
  <c r="L38" i="44"/>
  <c r="L39" i="44" s="1"/>
  <c r="L73" i="44" s="1"/>
  <c r="L74" i="44" s="1"/>
  <c r="L77" i="44" s="1"/>
  <c r="L76" i="44"/>
  <c r="L2" i="44"/>
  <c r="L54" i="44"/>
  <c r="L55" i="44" s="1"/>
  <c r="L52" i="366" s="1"/>
  <c r="L2" i="278"/>
  <c r="N5" i="348"/>
  <c r="N5" i="276"/>
  <c r="N5" i="363"/>
  <c r="N5" i="289"/>
  <c r="N5" i="285"/>
  <c r="N5" i="366"/>
  <c r="N5" i="280"/>
  <c r="N5" i="46"/>
  <c r="N5" i="44"/>
  <c r="N16" i="44"/>
  <c r="N17" i="44" s="1"/>
  <c r="N5" i="278"/>
  <c r="O11" i="44"/>
  <c r="L34" i="278"/>
  <c r="L164" i="44"/>
  <c r="L165" i="44"/>
  <c r="M94" i="276"/>
  <c r="M88" i="276"/>
  <c r="M26" i="44"/>
  <c r="M27" i="44" s="1"/>
  <c r="M11" i="348" s="1"/>
  <c r="M100" i="44"/>
  <c r="M101" i="44" s="1"/>
  <c r="M196" i="44"/>
  <c r="L5" i="370"/>
  <c r="L128" i="44"/>
  <c r="L129" i="44" s="1"/>
  <c r="L142" i="44"/>
  <c r="L114" i="44"/>
  <c r="L115" i="44" s="1"/>
  <c r="L4" i="370" s="1"/>
  <c r="L149" i="44"/>
  <c r="L52" i="48"/>
  <c r="L134" i="44"/>
  <c r="N75" i="278" l="1"/>
  <c r="N60" i="44"/>
  <c r="L42" i="373"/>
  <c r="L6" i="373"/>
  <c r="M197" i="44"/>
  <c r="M162" i="44"/>
  <c r="M84" i="44"/>
  <c r="M32" i="44"/>
  <c r="M33" i="44" s="1"/>
  <c r="L199" i="44"/>
  <c r="L38" i="278"/>
  <c r="L43" i="285"/>
  <c r="L44" i="285" s="1"/>
  <c r="L19" i="285"/>
  <c r="L34" i="285"/>
  <c r="L127" i="46"/>
  <c r="L16" i="366"/>
  <c r="L91" i="46"/>
  <c r="L58" i="46"/>
  <c r="L83" i="348"/>
  <c r="L71" i="348"/>
  <c r="L44" i="348"/>
  <c r="L56" i="348"/>
  <c r="L30" i="348"/>
  <c r="L20" i="348"/>
  <c r="L32" i="289"/>
  <c r="L37" i="289" s="1"/>
  <c r="L56" i="285"/>
  <c r="L62" i="285" s="1"/>
  <c r="L16" i="289"/>
  <c r="L21" i="289" s="1"/>
  <c r="L33" i="366"/>
  <c r="L69" i="366"/>
  <c r="L144" i="46"/>
  <c r="L108" i="46"/>
  <c r="L75" i="46"/>
  <c r="L74" i="278"/>
  <c r="L76" i="278" s="1"/>
  <c r="L61" i="44"/>
  <c r="N94" i="276"/>
  <c r="N88" i="276"/>
  <c r="N26" i="44"/>
  <c r="N27" i="44" s="1"/>
  <c r="N11" i="348" s="1"/>
  <c r="N100" i="44"/>
  <c r="N101" i="44" s="1"/>
  <c r="N196" i="44"/>
  <c r="L11" i="46"/>
  <c r="L24" i="46"/>
  <c r="L135" i="44"/>
  <c r="L136" i="44" s="1"/>
  <c r="L7" i="373" s="1"/>
  <c r="M121" i="44"/>
  <c r="M122" i="44" s="1"/>
  <c r="M107" i="44"/>
  <c r="M108" i="44" s="1"/>
  <c r="M113" i="44"/>
  <c r="O5" i="348"/>
  <c r="O5" i="276"/>
  <c r="O5" i="363"/>
  <c r="O5" i="289"/>
  <c r="O5" i="285"/>
  <c r="O5" i="366"/>
  <c r="O5" i="46"/>
  <c r="O5" i="280"/>
  <c r="O16" i="44"/>
  <c r="O5" i="278"/>
  <c r="P11" i="44"/>
  <c r="O5" i="44"/>
  <c r="L200" i="44"/>
  <c r="L90" i="44"/>
  <c r="L226" i="44"/>
  <c r="L227" i="44" s="1"/>
  <c r="L41" i="46"/>
  <c r="L43" i="46" s="1"/>
  <c r="O17" i="44" l="1"/>
  <c r="O75" i="278" s="1"/>
  <c r="L42" i="285"/>
  <c r="P5" i="348"/>
  <c r="P5" i="276"/>
  <c r="P5" i="363"/>
  <c r="P5" i="289"/>
  <c r="P5" i="285"/>
  <c r="P5" i="366"/>
  <c r="P5" i="46"/>
  <c r="P5" i="280"/>
  <c r="Q11" i="44"/>
  <c r="P5" i="44"/>
  <c r="P16" i="44"/>
  <c r="P17" i="44" s="1"/>
  <c r="P5" i="278"/>
  <c r="L73" i="366"/>
  <c r="L71" i="366"/>
  <c r="L72" i="366"/>
  <c r="L61" i="276"/>
  <c r="L62" i="276" s="1"/>
  <c r="M34" i="289"/>
  <c r="M2" i="348"/>
  <c r="M2" i="276"/>
  <c r="M2" i="363"/>
  <c r="M2" i="289"/>
  <c r="M2" i="285"/>
  <c r="M2" i="366"/>
  <c r="M2" i="280"/>
  <c r="M2" i="46"/>
  <c r="M76" i="44"/>
  <c r="M2" i="44"/>
  <c r="M54" i="44"/>
  <c r="M55" i="44" s="1"/>
  <c r="M52" i="366" s="1"/>
  <c r="M2" i="278"/>
  <c r="M85" i="44"/>
  <c r="M47" i="44"/>
  <c r="M48" i="44" s="1"/>
  <c r="M38" i="44"/>
  <c r="M39" i="44" s="1"/>
  <c r="M73" i="44" s="1"/>
  <c r="M74" i="44" s="1"/>
  <c r="M77" i="44" s="1"/>
  <c r="N113" i="44"/>
  <c r="N121" i="44"/>
  <c r="N122" i="44" s="1"/>
  <c r="N134" i="44" s="1"/>
  <c r="N107" i="44"/>
  <c r="N108" i="44" s="1"/>
  <c r="L78" i="46"/>
  <c r="L79" i="46"/>
  <c r="L77" i="46"/>
  <c r="L37" i="366"/>
  <c r="L35" i="366"/>
  <c r="L36" i="366"/>
  <c r="M86" i="44"/>
  <c r="M5" i="370"/>
  <c r="M142" i="44"/>
  <c r="M114" i="44"/>
  <c r="M115" i="44" s="1"/>
  <c r="M4" i="370" s="1"/>
  <c r="M149" i="44"/>
  <c r="M52" i="48"/>
  <c r="M128" i="44"/>
  <c r="M129" i="44" s="1"/>
  <c r="L3" i="348"/>
  <c r="L3" i="276"/>
  <c r="L3" i="363"/>
  <c r="L3" i="289"/>
  <c r="L3" i="285"/>
  <c r="L3" i="366"/>
  <c r="L3" i="280"/>
  <c r="L3" i="46"/>
  <c r="L3" i="44"/>
  <c r="L3" i="278"/>
  <c r="L112" i="46"/>
  <c r="L110" i="46"/>
  <c r="L111" i="46"/>
  <c r="L24" i="289"/>
  <c r="M18" i="289"/>
  <c r="L93" i="46"/>
  <c r="L104" i="46" s="1"/>
  <c r="L95" i="46"/>
  <c r="L106" i="46" s="1"/>
  <c r="L94" i="46"/>
  <c r="L105" i="46" s="1"/>
  <c r="M164" i="44"/>
  <c r="M165" i="44"/>
  <c r="L56" i="46"/>
  <c r="O88" i="276"/>
  <c r="O196" i="44"/>
  <c r="M134" i="44"/>
  <c r="N162" i="44"/>
  <c r="N84" i="44"/>
  <c r="N32" i="44"/>
  <c r="N33" i="44" s="1"/>
  <c r="N197" i="44"/>
  <c r="L147" i="46"/>
  <c r="L148" i="46"/>
  <c r="L146" i="46"/>
  <c r="L65" i="285"/>
  <c r="M58" i="285"/>
  <c r="M41" i="285" s="1"/>
  <c r="L18" i="366"/>
  <c r="L29" i="366" s="1"/>
  <c r="L19" i="366"/>
  <c r="L30" i="366" s="1"/>
  <c r="L20" i="366"/>
  <c r="L31" i="366" s="1"/>
  <c r="L61" i="285"/>
  <c r="O26" i="44" l="1"/>
  <c r="O27" i="44" s="1"/>
  <c r="O11" i="348" s="1"/>
  <c r="O100" i="44"/>
  <c r="O101" i="44" s="1"/>
  <c r="O107" i="44" s="1"/>
  <c r="O108" i="44" s="1"/>
  <c r="O94" i="276"/>
  <c r="P75" i="278"/>
  <c r="P60" i="44"/>
  <c r="O60" i="44"/>
  <c r="M42" i="373"/>
  <c r="M6" i="373"/>
  <c r="L9" i="276"/>
  <c r="L27" i="363"/>
  <c r="L9" i="363"/>
  <c r="L19" i="363" s="1"/>
  <c r="L15" i="285"/>
  <c r="L149" i="46"/>
  <c r="M200" i="44"/>
  <c r="M203" i="44" s="1"/>
  <c r="M215" i="44" s="1"/>
  <c r="M15" i="280" s="1"/>
  <c r="M18" i="280" s="1"/>
  <c r="M15" i="366" s="1"/>
  <c r="L123" i="46"/>
  <c r="M135" i="44"/>
  <c r="M136" i="44" s="1"/>
  <c r="M7" i="373" s="1"/>
  <c r="L50" i="366"/>
  <c r="L13" i="276"/>
  <c r="L32" i="363"/>
  <c r="L14" i="363"/>
  <c r="L30" i="285"/>
  <c r="L74" i="366"/>
  <c r="Q5" i="348"/>
  <c r="Q5" i="276"/>
  <c r="Q5" i="363"/>
  <c r="Q5" i="289"/>
  <c r="Q5" i="285"/>
  <c r="Q5" i="366"/>
  <c r="Q5" i="280"/>
  <c r="Q5" i="46"/>
  <c r="R11" i="44"/>
  <c r="Q5" i="44"/>
  <c r="Q16" i="44"/>
  <c r="Q17" i="44" s="1"/>
  <c r="Q5" i="278"/>
  <c r="L11" i="276"/>
  <c r="L29" i="363"/>
  <c r="L11" i="363"/>
  <c r="L21" i="363" s="1"/>
  <c r="L17" i="285"/>
  <c r="N2" i="348"/>
  <c r="N2" i="276"/>
  <c r="N2" i="363"/>
  <c r="N2" i="289"/>
  <c r="N2" i="285"/>
  <c r="N2" i="366"/>
  <c r="N2" i="280"/>
  <c r="N2" i="46"/>
  <c r="N76" i="44"/>
  <c r="N2" i="44"/>
  <c r="N54" i="44"/>
  <c r="N55" i="44" s="1"/>
  <c r="N52" i="366" s="1"/>
  <c r="N2" i="278"/>
  <c r="N85" i="44"/>
  <c r="N86" i="44" s="1"/>
  <c r="N90" i="44" s="1"/>
  <c r="N47" i="44"/>
  <c r="N48" i="44" s="1"/>
  <c r="N38" i="44"/>
  <c r="N39" i="44" s="1"/>
  <c r="N73" i="44" s="1"/>
  <c r="N74" i="44" s="1"/>
  <c r="N77" i="44" s="1"/>
  <c r="O84" i="44"/>
  <c r="O32" i="44"/>
  <c r="O33" i="44" s="1"/>
  <c r="O197" i="44"/>
  <c r="O162" i="44"/>
  <c r="M199" i="44"/>
  <c r="M202" i="44" s="1"/>
  <c r="M214" i="44" s="1"/>
  <c r="M14" i="280" s="1"/>
  <c r="M17" i="280" s="1"/>
  <c r="M90" i="46" s="1"/>
  <c r="L125" i="46"/>
  <c r="M11" i="46"/>
  <c r="M24" i="46"/>
  <c r="L16" i="348"/>
  <c r="L22" i="348" s="1"/>
  <c r="L26" i="348"/>
  <c r="L44" i="366"/>
  <c r="L119" i="46"/>
  <c r="N5" i="370"/>
  <c r="N149" i="44"/>
  <c r="N52" i="48"/>
  <c r="N128" i="44"/>
  <c r="N129" i="44" s="1"/>
  <c r="N135" i="44" s="1"/>
  <c r="N142" i="44"/>
  <c r="N114" i="44"/>
  <c r="N115" i="44" s="1"/>
  <c r="N4" i="370" s="1"/>
  <c r="L15" i="276"/>
  <c r="L34" i="363"/>
  <c r="L16" i="363"/>
  <c r="L32" i="285"/>
  <c r="L10" i="276"/>
  <c r="L28" i="363"/>
  <c r="L10" i="363"/>
  <c r="L20" i="363" s="1"/>
  <c r="L16" i="285"/>
  <c r="L25" i="289"/>
  <c r="L48" i="276" s="1"/>
  <c r="L26" i="289"/>
  <c r="L52" i="276" s="1"/>
  <c r="M90" i="44"/>
  <c r="L49" i="366"/>
  <c r="L28" i="348"/>
  <c r="L18" i="348"/>
  <c r="L24" i="348" s="1"/>
  <c r="L46" i="366"/>
  <c r="L121" i="46"/>
  <c r="M41" i="46"/>
  <c r="M43" i="46" s="1"/>
  <c r="M226" i="44"/>
  <c r="M227" i="44" s="1"/>
  <c r="M43" i="285"/>
  <c r="M44" i="285" s="1"/>
  <c r="M34" i="285"/>
  <c r="M19" i="285"/>
  <c r="M16" i="366"/>
  <c r="M91" i="46"/>
  <c r="M127" i="46"/>
  <c r="M58" i="46"/>
  <c r="P94" i="276"/>
  <c r="P88" i="276"/>
  <c r="P196" i="44"/>
  <c r="P26" i="44"/>
  <c r="P27" i="44" s="1"/>
  <c r="P11" i="348" s="1"/>
  <c r="P100" i="44"/>
  <c r="L67" i="285"/>
  <c r="L66" i="285"/>
  <c r="N165" i="44"/>
  <c r="N200" i="44" s="1"/>
  <c r="N164" i="44"/>
  <c r="N199" i="44" s="1"/>
  <c r="O121" i="44"/>
  <c r="O122" i="44" s="1"/>
  <c r="O113" i="44"/>
  <c r="L124" i="46"/>
  <c r="L48" i="366"/>
  <c r="L17" i="348"/>
  <c r="L23" i="348" s="1"/>
  <c r="L27" i="348"/>
  <c r="L45" i="366"/>
  <c r="L120" i="46"/>
  <c r="M83" i="348"/>
  <c r="M71" i="348"/>
  <c r="M56" i="348"/>
  <c r="M44" i="348"/>
  <c r="M30" i="348"/>
  <c r="M20" i="348"/>
  <c r="M32" i="289"/>
  <c r="M37" i="289" s="1"/>
  <c r="M16" i="289"/>
  <c r="M21" i="289" s="1"/>
  <c r="M56" i="285"/>
  <c r="M62" i="285" s="1"/>
  <c r="M33" i="366"/>
  <c r="M69" i="366"/>
  <c r="M144" i="46"/>
  <c r="M108" i="46"/>
  <c r="M75" i="46"/>
  <c r="M74" i="278"/>
  <c r="M76" i="278" s="1"/>
  <c r="M61" i="44"/>
  <c r="L14" i="276"/>
  <c r="L33" i="363"/>
  <c r="L15" i="363"/>
  <c r="L31" i="285"/>
  <c r="P101" i="44" l="1"/>
  <c r="P107" i="44" s="1"/>
  <c r="P108" i="44" s="1"/>
  <c r="Q75" i="278"/>
  <c r="Q60" i="44"/>
  <c r="N136" i="44"/>
  <c r="N7" i="373" s="1"/>
  <c r="L21" i="285"/>
  <c r="L129" i="46"/>
  <c r="L131" i="46"/>
  <c r="N202" i="44"/>
  <c r="N214" i="44" s="1"/>
  <c r="N14" i="280" s="1"/>
  <c r="N17" i="280" s="1"/>
  <c r="N90" i="46" s="1"/>
  <c r="L55" i="366"/>
  <c r="N203" i="44"/>
  <c r="N215" i="44" s="1"/>
  <c r="N15" i="280" s="1"/>
  <c r="N18" i="280" s="1"/>
  <c r="N15" i="366" s="1"/>
  <c r="L56" i="366"/>
  <c r="L54" i="366"/>
  <c r="L37" i="363"/>
  <c r="L130" i="46"/>
  <c r="M61" i="285"/>
  <c r="M73" i="366"/>
  <c r="M71" i="366"/>
  <c r="M72" i="366"/>
  <c r="M61" i="276"/>
  <c r="N34" i="289"/>
  <c r="L61" i="348"/>
  <c r="L60" i="348"/>
  <c r="L59" i="348"/>
  <c r="L58" i="348"/>
  <c r="P121" i="44"/>
  <c r="P122" i="44" s="1"/>
  <c r="P134" i="44" s="1"/>
  <c r="P113" i="44"/>
  <c r="M56" i="46"/>
  <c r="L67" i="366"/>
  <c r="L38" i="363"/>
  <c r="N24" i="46"/>
  <c r="N11" i="46"/>
  <c r="O165" i="44"/>
  <c r="O164" i="44"/>
  <c r="R5" i="348"/>
  <c r="R5" i="276"/>
  <c r="R5" i="363"/>
  <c r="R5" i="289"/>
  <c r="R5" i="285"/>
  <c r="R5" i="366"/>
  <c r="R5" i="280"/>
  <c r="R5" i="46"/>
  <c r="R5" i="44"/>
  <c r="R16" i="44"/>
  <c r="R17" i="44" s="1"/>
  <c r="R5" i="278"/>
  <c r="S11" i="44"/>
  <c r="L35" i="363"/>
  <c r="L17" i="363"/>
  <c r="M18" i="366"/>
  <c r="M29" i="366" s="1"/>
  <c r="M20" i="366"/>
  <c r="M31" i="366" s="1"/>
  <c r="M19" i="366"/>
  <c r="M30" i="366" s="1"/>
  <c r="M79" i="46"/>
  <c r="M77" i="46"/>
  <c r="M78" i="46"/>
  <c r="M36" i="366"/>
  <c r="M37" i="366"/>
  <c r="M35" i="366"/>
  <c r="N41" i="46"/>
  <c r="N43" i="46" s="1"/>
  <c r="N56" i="46" s="1"/>
  <c r="N226" i="44"/>
  <c r="N227" i="44" s="1"/>
  <c r="N42" i="285" s="1"/>
  <c r="N34" i="285"/>
  <c r="N43" i="285"/>
  <c r="N19" i="285"/>
  <c r="N127" i="46"/>
  <c r="N16" i="366"/>
  <c r="N91" i="46"/>
  <c r="N58" i="46"/>
  <c r="L36" i="285"/>
  <c r="M112" i="46"/>
  <c r="M110" i="46"/>
  <c r="M111" i="46"/>
  <c r="N58" i="285"/>
  <c r="N41" i="285" s="1"/>
  <c r="M65" i="285"/>
  <c r="L34" i="348"/>
  <c r="L33" i="348"/>
  <c r="L32" i="348"/>
  <c r="L85" i="348"/>
  <c r="L86" i="348"/>
  <c r="L87" i="348"/>
  <c r="L88" i="348"/>
  <c r="O5" i="370"/>
  <c r="O149" i="44"/>
  <c r="O52" i="48"/>
  <c r="O128" i="44"/>
  <c r="O129" i="44" s="1"/>
  <c r="O142" i="44"/>
  <c r="O114" i="44"/>
  <c r="L47" i="276"/>
  <c r="L72" i="285"/>
  <c r="P197" i="44"/>
  <c r="P162" i="44"/>
  <c r="P84" i="44"/>
  <c r="P32" i="44"/>
  <c r="P33" i="44" s="1"/>
  <c r="M93" i="46"/>
  <c r="M104" i="46" s="1"/>
  <c r="M95" i="46"/>
  <c r="M106" i="46" s="1"/>
  <c r="M94" i="46"/>
  <c r="M105" i="46" s="1"/>
  <c r="O2" i="348"/>
  <c r="O2" i="276"/>
  <c r="O2" i="363"/>
  <c r="O2" i="289"/>
  <c r="O2" i="285"/>
  <c r="O2" i="366"/>
  <c r="O2" i="46"/>
  <c r="O2" i="280"/>
  <c r="O54" i="44"/>
  <c r="O55" i="44" s="1"/>
  <c r="O2" i="278"/>
  <c r="O85" i="44"/>
  <c r="O86" i="44" s="1"/>
  <c r="O47" i="44"/>
  <c r="O48" i="44" s="1"/>
  <c r="O38" i="44"/>
  <c r="O39" i="44" s="1"/>
  <c r="O73" i="44" s="1"/>
  <c r="O74" i="44" s="1"/>
  <c r="O76" i="44"/>
  <c r="O2" i="44"/>
  <c r="N83" i="348"/>
  <c r="N71" i="348"/>
  <c r="N56" i="348"/>
  <c r="N44" i="348"/>
  <c r="N30" i="348"/>
  <c r="N20" i="348"/>
  <c r="N32" i="289"/>
  <c r="N37" i="289" s="1"/>
  <c r="N16" i="289"/>
  <c r="N21" i="289" s="1"/>
  <c r="N56" i="285"/>
  <c r="N62" i="285" s="1"/>
  <c r="N33" i="366"/>
  <c r="N69" i="366"/>
  <c r="N108" i="46"/>
  <c r="N144" i="46"/>
  <c r="N75" i="46"/>
  <c r="N61" i="44"/>
  <c r="N74" i="278"/>
  <c r="N76" i="278" s="1"/>
  <c r="Q94" i="276"/>
  <c r="Q88" i="276"/>
  <c r="Q26" i="44"/>
  <c r="Q27" i="44" s="1"/>
  <c r="Q11" i="348" s="1"/>
  <c r="Q100" i="44"/>
  <c r="Q101" i="44" s="1"/>
  <c r="Q196" i="44"/>
  <c r="L30" i="363"/>
  <c r="L12" i="363"/>
  <c r="L22" i="363" s="1"/>
  <c r="M3" i="348"/>
  <c r="M3" i="276"/>
  <c r="M3" i="363"/>
  <c r="M3" i="289"/>
  <c r="M3" i="285"/>
  <c r="M3" i="366"/>
  <c r="M3" i="46"/>
  <c r="M3" i="280"/>
  <c r="M3" i="278"/>
  <c r="M3" i="44"/>
  <c r="M147" i="46"/>
  <c r="M148" i="46"/>
  <c r="M146" i="46"/>
  <c r="N18" i="289"/>
  <c r="M24" i="289"/>
  <c r="N42" i="373"/>
  <c r="N6" i="373"/>
  <c r="O134" i="44"/>
  <c r="L51" i="276"/>
  <c r="L76" i="285"/>
  <c r="M42" i="285"/>
  <c r="L39" i="363"/>
  <c r="L17" i="276"/>
  <c r="R75" i="278" l="1"/>
  <c r="R60" i="44"/>
  <c r="N44" i="285"/>
  <c r="O115" i="44"/>
  <c r="O42" i="373" s="1"/>
  <c r="L18" i="276"/>
  <c r="O77" i="44"/>
  <c r="O90" i="44"/>
  <c r="O52" i="366"/>
  <c r="O199" i="44"/>
  <c r="L141" i="46"/>
  <c r="L140" i="46"/>
  <c r="O135" i="44"/>
  <c r="O136" i="44" s="1"/>
  <c r="O7" i="373" s="1"/>
  <c r="O200" i="44"/>
  <c r="O203" i="44" s="1"/>
  <c r="O215" i="44" s="1"/>
  <c r="O15" i="280" s="1"/>
  <c r="O18" i="280" s="1"/>
  <c r="O15" i="366" s="1"/>
  <c r="L66" i="348"/>
  <c r="L73" i="348" s="1"/>
  <c r="L66" i="366"/>
  <c r="L142" i="46"/>
  <c r="N94" i="46"/>
  <c r="N105" i="46" s="1"/>
  <c r="N19" i="366"/>
  <c r="N30" i="366" s="1"/>
  <c r="O202" i="44"/>
  <c r="O214" i="44" s="1"/>
  <c r="O14" i="280" s="1"/>
  <c r="O17" i="280" s="1"/>
  <c r="O90" i="46" s="1"/>
  <c r="L78" i="348"/>
  <c r="L40" i="363"/>
  <c r="L54" i="348"/>
  <c r="L70" i="276"/>
  <c r="Q197" i="44"/>
  <c r="Q162" i="44"/>
  <c r="Q84" i="44"/>
  <c r="Q32" i="44"/>
  <c r="Q33" i="44" s="1"/>
  <c r="N111" i="46"/>
  <c r="N124" i="46" s="1"/>
  <c r="N112" i="46"/>
  <c r="N125" i="46" s="1"/>
  <c r="N110" i="46"/>
  <c r="N123" i="46" s="1"/>
  <c r="N24" i="289"/>
  <c r="O18" i="289"/>
  <c r="M123" i="46"/>
  <c r="L65" i="366"/>
  <c r="M27" i="348"/>
  <c r="M17" i="348"/>
  <c r="M23" i="348" s="1"/>
  <c r="M45" i="366"/>
  <c r="M120" i="46"/>
  <c r="P5" i="370"/>
  <c r="P128" i="44"/>
  <c r="P129" i="44" s="1"/>
  <c r="P142" i="44"/>
  <c r="P114" i="44"/>
  <c r="P115" i="44" s="1"/>
  <c r="P4" i="370" s="1"/>
  <c r="P149" i="44"/>
  <c r="P52" i="48"/>
  <c r="M14" i="276"/>
  <c r="M33" i="363"/>
  <c r="M15" i="363"/>
  <c r="M31" i="285"/>
  <c r="N18" i="366"/>
  <c r="N29" i="366" s="1"/>
  <c r="L52" i="348"/>
  <c r="L40" i="348"/>
  <c r="L47" i="348" s="1"/>
  <c r="M9" i="276"/>
  <c r="M27" i="363"/>
  <c r="M9" i="363"/>
  <c r="M15" i="285"/>
  <c r="M149" i="46"/>
  <c r="N3" i="348"/>
  <c r="N3" i="276"/>
  <c r="N3" i="363"/>
  <c r="N3" i="289"/>
  <c r="N3" i="285"/>
  <c r="N3" i="366"/>
  <c r="N3" i="46"/>
  <c r="N3" i="280"/>
  <c r="N3" i="44"/>
  <c r="N3" i="278"/>
  <c r="N72" i="366"/>
  <c r="N73" i="366"/>
  <c r="N71" i="366"/>
  <c r="N61" i="276"/>
  <c r="O34" i="289"/>
  <c r="M61" i="348"/>
  <c r="M60" i="348"/>
  <c r="M59" i="348"/>
  <c r="M58" i="348"/>
  <c r="P164" i="44"/>
  <c r="P165" i="44"/>
  <c r="L54" i="276"/>
  <c r="L56" i="276" s="1"/>
  <c r="L83" i="276" s="1"/>
  <c r="O24" i="46"/>
  <c r="O11" i="46"/>
  <c r="M67" i="285"/>
  <c r="M66" i="285"/>
  <c r="M125" i="46"/>
  <c r="M48" i="366"/>
  <c r="M26" i="348"/>
  <c r="M16" i="348"/>
  <c r="M22" i="348" s="1"/>
  <c r="M44" i="366"/>
  <c r="M119" i="46"/>
  <c r="R94" i="276"/>
  <c r="R88" i="276"/>
  <c r="R26" i="44"/>
  <c r="R27" i="44" s="1"/>
  <c r="R11" i="348" s="1"/>
  <c r="R100" i="44"/>
  <c r="R196" i="44"/>
  <c r="L79" i="348"/>
  <c r="L67" i="348"/>
  <c r="L74" i="348" s="1"/>
  <c r="M13" i="276"/>
  <c r="M32" i="363"/>
  <c r="M14" i="363"/>
  <c r="M30" i="285"/>
  <c r="M74" i="366"/>
  <c r="N93" i="46"/>
  <c r="N104" i="46" s="1"/>
  <c r="M11" i="276"/>
  <c r="M29" i="363"/>
  <c r="M11" i="363"/>
  <c r="M17" i="285"/>
  <c r="Q121" i="44"/>
  <c r="Q122" i="44" s="1"/>
  <c r="J122" i="44" s="1"/>
  <c r="Q107" i="44"/>
  <c r="Q108" i="44" s="1"/>
  <c r="Q113" i="44"/>
  <c r="N79" i="46"/>
  <c r="N77" i="46"/>
  <c r="N78" i="46"/>
  <c r="N36" i="366"/>
  <c r="N49" i="366" s="1"/>
  <c r="N37" i="366"/>
  <c r="N50" i="366" s="1"/>
  <c r="N35" i="366"/>
  <c r="N48" i="366" s="1"/>
  <c r="O41" i="46"/>
  <c r="O43" i="46" s="1"/>
  <c r="O226" i="44"/>
  <c r="O227" i="44" s="1"/>
  <c r="O34" i="285"/>
  <c r="O43" i="285"/>
  <c r="O19" i="285"/>
  <c r="O91" i="46"/>
  <c r="O127" i="46"/>
  <c r="O16" i="366"/>
  <c r="O20" i="366" s="1"/>
  <c r="O31" i="366" s="1"/>
  <c r="O58" i="46"/>
  <c r="L51" i="348"/>
  <c r="L39" i="348"/>
  <c r="L46" i="348" s="1"/>
  <c r="M50" i="366"/>
  <c r="M28" i="348"/>
  <c r="M18" i="348"/>
  <c r="M24" i="348" s="1"/>
  <c r="M46" i="366"/>
  <c r="M121" i="46"/>
  <c r="S5" i="348"/>
  <c r="S5" i="276"/>
  <c r="S5" i="363"/>
  <c r="S5" i="289"/>
  <c r="S5" i="285"/>
  <c r="S5" i="366"/>
  <c r="S5" i="46"/>
  <c r="S5" i="280"/>
  <c r="S16" i="44"/>
  <c r="S17" i="44" s="1"/>
  <c r="S5" i="278"/>
  <c r="T11" i="44"/>
  <c r="S5" i="44"/>
  <c r="M15" i="276"/>
  <c r="M34" i="363"/>
  <c r="M16" i="363"/>
  <c r="M32" i="285"/>
  <c r="N20" i="366"/>
  <c r="N31" i="366" s="1"/>
  <c r="N95" i="46"/>
  <c r="N106" i="46" s="1"/>
  <c r="L22" i="276"/>
  <c r="L80" i="348"/>
  <c r="L68" i="348"/>
  <c r="L75" i="348" s="1"/>
  <c r="M26" i="289"/>
  <c r="M52" i="276" s="1"/>
  <c r="M25" i="289"/>
  <c r="M48" i="276" s="1"/>
  <c r="M10" i="276"/>
  <c r="M28" i="363"/>
  <c r="M10" i="363"/>
  <c r="M16" i="285"/>
  <c r="L53" i="348"/>
  <c r="L41" i="348"/>
  <c r="L48" i="348" s="1"/>
  <c r="N148" i="46"/>
  <c r="N146" i="46"/>
  <c r="N147" i="46"/>
  <c r="O58" i="285"/>
  <c r="O41" i="285" s="1"/>
  <c r="N65" i="285"/>
  <c r="M34" i="348"/>
  <c r="M33" i="348"/>
  <c r="M32" i="348"/>
  <c r="M85" i="348"/>
  <c r="M86" i="348"/>
  <c r="M88" i="348"/>
  <c r="M87" i="348"/>
  <c r="O83" i="348"/>
  <c r="O71" i="348"/>
  <c r="O56" i="348"/>
  <c r="O44" i="348"/>
  <c r="O30" i="348"/>
  <c r="O20" i="348"/>
  <c r="O32" i="289"/>
  <c r="O37" i="289" s="1"/>
  <c r="O56" i="285"/>
  <c r="O62" i="285" s="1"/>
  <c r="O16" i="289"/>
  <c r="O21" i="289" s="1"/>
  <c r="O69" i="366"/>
  <c r="O33" i="366"/>
  <c r="O108" i="46"/>
  <c r="O144" i="46"/>
  <c r="O75" i="46"/>
  <c r="O61" i="44"/>
  <c r="O74" i="278"/>
  <c r="O76" i="278" s="1"/>
  <c r="P2" i="348"/>
  <c r="P2" i="276"/>
  <c r="P2" i="363"/>
  <c r="P2" i="289"/>
  <c r="P2" i="285"/>
  <c r="P2" i="366"/>
  <c r="P2" i="46"/>
  <c r="P2" i="280"/>
  <c r="P85" i="44"/>
  <c r="P86" i="44" s="1"/>
  <c r="P47" i="44"/>
  <c r="P48" i="44" s="1"/>
  <c r="P38" i="44"/>
  <c r="P39" i="44" s="1"/>
  <c r="P73" i="44" s="1"/>
  <c r="P74" i="44" s="1"/>
  <c r="P77" i="44" s="1"/>
  <c r="P76" i="44"/>
  <c r="P2" i="44"/>
  <c r="P54" i="44"/>
  <c r="P55" i="44" s="1"/>
  <c r="P52" i="366" s="1"/>
  <c r="P2" i="278"/>
  <c r="M124" i="46"/>
  <c r="L60" i="285"/>
  <c r="M49" i="366"/>
  <c r="L59" i="285"/>
  <c r="M62" i="276"/>
  <c r="O6" i="373" l="1"/>
  <c r="O4" i="370"/>
  <c r="S75" i="278"/>
  <c r="S60" i="44"/>
  <c r="O56" i="46"/>
  <c r="L81" i="348"/>
  <c r="M20" i="363"/>
  <c r="M40" i="348" s="1"/>
  <c r="M47" i="348" s="1"/>
  <c r="M21" i="363"/>
  <c r="M19" i="363"/>
  <c r="M38" i="363"/>
  <c r="L69" i="348"/>
  <c r="L76" i="348" s="1"/>
  <c r="O95" i="46"/>
  <c r="O106" i="46" s="1"/>
  <c r="M56" i="366"/>
  <c r="M54" i="366"/>
  <c r="O93" i="46"/>
  <c r="O104" i="46" s="1"/>
  <c r="M55" i="366"/>
  <c r="L42" i="348"/>
  <c r="L49" i="348" s="1"/>
  <c r="O94" i="46"/>
  <c r="O105" i="46" s="1"/>
  <c r="O44" i="285"/>
  <c r="M131" i="46"/>
  <c r="M36" i="285"/>
  <c r="M37" i="363"/>
  <c r="P90" i="44"/>
  <c r="N34" i="348"/>
  <c r="N33" i="348"/>
  <c r="N32" i="348"/>
  <c r="N86" i="348"/>
  <c r="N88" i="348"/>
  <c r="N87" i="348"/>
  <c r="N85" i="348"/>
  <c r="N16" i="348"/>
  <c r="N22" i="348" s="1"/>
  <c r="N26" i="348"/>
  <c r="N44" i="366"/>
  <c r="N119" i="46"/>
  <c r="N129" i="46" s="1"/>
  <c r="N140" i="46" s="1"/>
  <c r="P226" i="44"/>
  <c r="P227" i="44" s="1"/>
  <c r="P42" i="285" s="1"/>
  <c r="P41" i="46"/>
  <c r="P43" i="46" s="1"/>
  <c r="P56" i="46" s="1"/>
  <c r="O111" i="46"/>
  <c r="O112" i="46"/>
  <c r="O110" i="46"/>
  <c r="P58" i="285"/>
  <c r="P41" i="285" s="1"/>
  <c r="O65" i="285"/>
  <c r="L26" i="276"/>
  <c r="S94" i="276"/>
  <c r="S88" i="276"/>
  <c r="S100" i="44"/>
  <c r="S196" i="44"/>
  <c r="S26" i="44"/>
  <c r="S27" i="44" s="1"/>
  <c r="S11" i="348" s="1"/>
  <c r="N28" i="348"/>
  <c r="N18" i="348"/>
  <c r="N24" i="348" s="1"/>
  <c r="N46" i="366"/>
  <c r="N121" i="46"/>
  <c r="N131" i="46" s="1"/>
  <c r="N142" i="46" s="1"/>
  <c r="Q134" i="44"/>
  <c r="J134" i="44"/>
  <c r="M51" i="276"/>
  <c r="M76" i="285"/>
  <c r="P200" i="44"/>
  <c r="P203" i="44" s="1"/>
  <c r="P215" i="44" s="1"/>
  <c r="P15" i="280" s="1"/>
  <c r="P18" i="280" s="1"/>
  <c r="P15" i="366" s="1"/>
  <c r="N15" i="276"/>
  <c r="N34" i="363"/>
  <c r="N16" i="363"/>
  <c r="N32" i="285"/>
  <c r="M30" i="363"/>
  <c r="M12" i="363"/>
  <c r="M17" i="276"/>
  <c r="O18" i="366"/>
  <c r="O29" i="366" s="1"/>
  <c r="M130" i="46"/>
  <c r="L69" i="276"/>
  <c r="N26" i="289"/>
  <c r="N52" i="276" s="1"/>
  <c r="N25" i="289"/>
  <c r="N48" i="276" s="1"/>
  <c r="Q2" i="348"/>
  <c r="Q2" i="276"/>
  <c r="Q2" i="363"/>
  <c r="Q2" i="289"/>
  <c r="Q2" i="285"/>
  <c r="Q2" i="366"/>
  <c r="Q2" i="280"/>
  <c r="Q2" i="46"/>
  <c r="Q76" i="44"/>
  <c r="Q2" i="44"/>
  <c r="Q54" i="44"/>
  <c r="Q55" i="44" s="1"/>
  <c r="Q52" i="366" s="1"/>
  <c r="Q2" i="278"/>
  <c r="Q85" i="44"/>
  <c r="Q86" i="44" s="1"/>
  <c r="Q90" i="44" s="1"/>
  <c r="Q47" i="44"/>
  <c r="Q48" i="44" s="1"/>
  <c r="Q38" i="44"/>
  <c r="Q39" i="44" s="1"/>
  <c r="Q73" i="44" s="1"/>
  <c r="Q74" i="44" s="1"/>
  <c r="Q77" i="44" s="1"/>
  <c r="O24" i="289"/>
  <c r="P18" i="289"/>
  <c r="P43" i="285"/>
  <c r="P19" i="285"/>
  <c r="P34" i="285"/>
  <c r="P127" i="46"/>
  <c r="P16" i="366"/>
  <c r="P91" i="46"/>
  <c r="P58" i="46"/>
  <c r="P83" i="348"/>
  <c r="P71" i="348"/>
  <c r="P56" i="348"/>
  <c r="P44" i="348"/>
  <c r="P30" i="348"/>
  <c r="P20" i="348"/>
  <c r="P32" i="289"/>
  <c r="P37" i="289" s="1"/>
  <c r="P56" i="285"/>
  <c r="P62" i="285" s="1"/>
  <c r="P16" i="289"/>
  <c r="P21" i="289" s="1"/>
  <c r="P33" i="366"/>
  <c r="P69" i="366"/>
  <c r="P144" i="46"/>
  <c r="P108" i="46"/>
  <c r="P75" i="46"/>
  <c r="P74" i="278"/>
  <c r="P76" i="278" s="1"/>
  <c r="P61" i="44"/>
  <c r="O3" i="348"/>
  <c r="O3" i="276"/>
  <c r="O3" i="363"/>
  <c r="O3" i="289"/>
  <c r="O3" i="285"/>
  <c r="O3" i="366"/>
  <c r="O3" i="280"/>
  <c r="O3" i="46"/>
  <c r="O3" i="44"/>
  <c r="O3" i="278"/>
  <c r="O37" i="366"/>
  <c r="O35" i="366"/>
  <c r="O36" i="366"/>
  <c r="O61" i="276"/>
  <c r="P34" i="289"/>
  <c r="N61" i="348"/>
  <c r="N60" i="348"/>
  <c r="N59" i="348"/>
  <c r="N58" i="348"/>
  <c r="N10" i="276"/>
  <c r="N28" i="363"/>
  <c r="N10" i="363"/>
  <c r="N16" i="285"/>
  <c r="T5" i="348"/>
  <c r="T5" i="276"/>
  <c r="T5" i="363"/>
  <c r="T5" i="289"/>
  <c r="T5" i="285"/>
  <c r="T5" i="366"/>
  <c r="T5" i="46"/>
  <c r="T5" i="280"/>
  <c r="U11" i="44"/>
  <c r="T5" i="44"/>
  <c r="T16" i="44"/>
  <c r="T17" i="44" s="1"/>
  <c r="T5" i="278"/>
  <c r="P199" i="44"/>
  <c r="P202" i="44" s="1"/>
  <c r="P214" i="44" s="1"/>
  <c r="P14" i="280" s="1"/>
  <c r="P17" i="280" s="1"/>
  <c r="P90" i="46" s="1"/>
  <c r="N14" i="276"/>
  <c r="N33" i="363"/>
  <c r="N15" i="363"/>
  <c r="N31" i="285"/>
  <c r="M21" i="285"/>
  <c r="P11" i="46"/>
  <c r="P24" i="46"/>
  <c r="P135" i="44"/>
  <c r="P136" i="44" s="1"/>
  <c r="P7" i="373" s="1"/>
  <c r="O19" i="366"/>
  <c r="O30" i="366" s="1"/>
  <c r="O148" i="46"/>
  <c r="O146" i="46"/>
  <c r="O147" i="46"/>
  <c r="N11" i="276"/>
  <c r="N29" i="363"/>
  <c r="N11" i="363"/>
  <c r="N21" i="363" s="1"/>
  <c r="N17" i="285"/>
  <c r="P42" i="373"/>
  <c r="P6" i="373"/>
  <c r="O78" i="46"/>
  <c r="O79" i="46"/>
  <c r="O77" i="46"/>
  <c r="O72" i="366"/>
  <c r="O73" i="366"/>
  <c r="O71" i="366"/>
  <c r="N27" i="363"/>
  <c r="N9" i="276"/>
  <c r="N9" i="363"/>
  <c r="N15" i="285"/>
  <c r="N149" i="46"/>
  <c r="N61" i="285"/>
  <c r="O42" i="285"/>
  <c r="N27" i="348"/>
  <c r="N17" i="348"/>
  <c r="N23" i="348" s="1"/>
  <c r="N45" i="366"/>
  <c r="N120" i="46"/>
  <c r="N130" i="46" s="1"/>
  <c r="N141" i="46" s="1"/>
  <c r="M39" i="363"/>
  <c r="M35" i="363"/>
  <c r="M17" i="363"/>
  <c r="R162" i="44"/>
  <c r="R84" i="44"/>
  <c r="R32" i="44"/>
  <c r="R33" i="44" s="1"/>
  <c r="R197" i="44"/>
  <c r="M129" i="46"/>
  <c r="N62" i="276"/>
  <c r="Q164" i="44"/>
  <c r="Q165" i="44"/>
  <c r="Q200" i="44" s="1"/>
  <c r="N67" i="285"/>
  <c r="N66" i="285"/>
  <c r="Q5" i="370"/>
  <c r="Q142" i="44"/>
  <c r="Q114" i="44"/>
  <c r="Q115" i="44" s="1"/>
  <c r="Q4" i="370" s="1"/>
  <c r="Q149" i="44"/>
  <c r="Q52" i="48"/>
  <c r="Q128" i="44"/>
  <c r="Q129" i="44" s="1"/>
  <c r="M47" i="276"/>
  <c r="M72" i="285"/>
  <c r="N13" i="276"/>
  <c r="N32" i="363"/>
  <c r="N14" i="363"/>
  <c r="N30" i="285"/>
  <c r="N74" i="366"/>
  <c r="M74" i="285" l="1"/>
  <c r="M70" i="276"/>
  <c r="T75" i="278"/>
  <c r="T60" i="44"/>
  <c r="Q199" i="44"/>
  <c r="Q202" i="44" s="1"/>
  <c r="Q214" i="44" s="1"/>
  <c r="Q14" i="280" s="1"/>
  <c r="Q17" i="280" s="1"/>
  <c r="Q90" i="46" s="1"/>
  <c r="O48" i="366"/>
  <c r="M78" i="348"/>
  <c r="M142" i="46"/>
  <c r="M67" i="366"/>
  <c r="Q135" i="44"/>
  <c r="Q136" i="44" s="1"/>
  <c r="Q7" i="373" s="1"/>
  <c r="J129" i="44"/>
  <c r="J135" i="44" s="1"/>
  <c r="M60" i="285"/>
  <c r="M65" i="366"/>
  <c r="M79" i="348"/>
  <c r="O61" i="285"/>
  <c r="N19" i="363"/>
  <c r="M67" i="348"/>
  <c r="M74" i="348" s="1"/>
  <c r="N20" i="363"/>
  <c r="M22" i="363"/>
  <c r="N39" i="363"/>
  <c r="N68" i="348" s="1"/>
  <c r="N75" i="348" s="1"/>
  <c r="Q203" i="44"/>
  <c r="Q215" i="44" s="1"/>
  <c r="Q15" i="280" s="1"/>
  <c r="Q18" i="280" s="1"/>
  <c r="Q15" i="366" s="1"/>
  <c r="M52" i="348"/>
  <c r="M54" i="276"/>
  <c r="M56" i="276" s="1"/>
  <c r="M83" i="276" s="1"/>
  <c r="M66" i="348"/>
  <c r="M73" i="348" s="1"/>
  <c r="N36" i="285"/>
  <c r="N60" i="285" s="1"/>
  <c r="N21" i="285"/>
  <c r="N59" i="285" s="1"/>
  <c r="N55" i="366"/>
  <c r="N66" i="366" s="1"/>
  <c r="N41" i="348"/>
  <c r="N48" i="348" s="1"/>
  <c r="N56" i="366"/>
  <c r="N67" i="366" s="1"/>
  <c r="N54" i="366"/>
  <c r="N65" i="366" s="1"/>
  <c r="Q42" i="373"/>
  <c r="Q6" i="373"/>
  <c r="N47" i="276"/>
  <c r="N72" i="285"/>
  <c r="N74" i="285" s="1"/>
  <c r="M140" i="46"/>
  <c r="R165" i="44"/>
  <c r="R200" i="44" s="1"/>
  <c r="R203" i="44" s="1"/>
  <c r="R215" i="44" s="1"/>
  <c r="R15" i="280" s="1"/>
  <c r="R18" i="280" s="1"/>
  <c r="R15" i="366" s="1"/>
  <c r="R164" i="44"/>
  <c r="R199" i="44" s="1"/>
  <c r="O15" i="276"/>
  <c r="O34" i="363"/>
  <c r="O16" i="363"/>
  <c r="O32" i="285"/>
  <c r="O27" i="348"/>
  <c r="O17" i="348"/>
  <c r="O23" i="348" s="1"/>
  <c r="O45" i="366"/>
  <c r="O120" i="46"/>
  <c r="O28" i="363"/>
  <c r="O10" i="276"/>
  <c r="O10" i="363"/>
  <c r="O16" i="285"/>
  <c r="M66" i="366"/>
  <c r="T94" i="276"/>
  <c r="T88" i="276"/>
  <c r="T196" i="44"/>
  <c r="T26" i="44"/>
  <c r="T27" i="44" s="1"/>
  <c r="T11" i="348" s="1"/>
  <c r="T100" i="44"/>
  <c r="P112" i="46"/>
  <c r="P125" i="46" s="1"/>
  <c r="P110" i="46"/>
  <c r="P123" i="46" s="1"/>
  <c r="P111" i="46"/>
  <c r="P124" i="46" s="1"/>
  <c r="P24" i="289"/>
  <c r="Q18" i="289"/>
  <c r="O34" i="348"/>
  <c r="O33" i="348"/>
  <c r="O32" i="348"/>
  <c r="O88" i="348"/>
  <c r="O87" i="348"/>
  <c r="O85" i="348"/>
  <c r="O86" i="348"/>
  <c r="Q83" i="348"/>
  <c r="Q71" i="348"/>
  <c r="Q56" i="348"/>
  <c r="Q30" i="348"/>
  <c r="Q44" i="348"/>
  <c r="Q20" i="348"/>
  <c r="Q32" i="289"/>
  <c r="Q37" i="289" s="1"/>
  <c r="Q16" i="289"/>
  <c r="Q21" i="289" s="1"/>
  <c r="Q56" i="285"/>
  <c r="Q62" i="285" s="1"/>
  <c r="Q33" i="366"/>
  <c r="Q69" i="366"/>
  <c r="Q144" i="46"/>
  <c r="Q108" i="46"/>
  <c r="Q75" i="46"/>
  <c r="Q74" i="278"/>
  <c r="Q76" i="278" s="1"/>
  <c r="Q61" i="44"/>
  <c r="L67" i="276"/>
  <c r="L72" i="276" s="1"/>
  <c r="L30" i="276"/>
  <c r="O67" i="285"/>
  <c r="O66" i="285"/>
  <c r="O124" i="46"/>
  <c r="N35" i="363"/>
  <c r="N17" i="363"/>
  <c r="N51" i="276"/>
  <c r="N76" i="285"/>
  <c r="M51" i="348"/>
  <c r="M39" i="348"/>
  <c r="M46" i="348" s="1"/>
  <c r="M80" i="348"/>
  <c r="M68" i="348"/>
  <c r="M75" i="348" s="1"/>
  <c r="O14" i="276"/>
  <c r="O33" i="363"/>
  <c r="O15" i="363"/>
  <c r="O31" i="285"/>
  <c r="O9" i="276"/>
  <c r="O27" i="363"/>
  <c r="O9" i="363"/>
  <c r="O15" i="285"/>
  <c r="O149" i="46"/>
  <c r="M53" i="348"/>
  <c r="M41" i="348"/>
  <c r="M48" i="348" s="1"/>
  <c r="O50" i="366"/>
  <c r="P3" i="348"/>
  <c r="P3" i="276"/>
  <c r="P3" i="363"/>
  <c r="P3" i="289"/>
  <c r="P3" i="285"/>
  <c r="P3" i="366"/>
  <c r="P3" i="280"/>
  <c r="P3" i="46"/>
  <c r="P3" i="44"/>
  <c r="P3" i="278"/>
  <c r="P147" i="46"/>
  <c r="P148" i="46"/>
  <c r="P146" i="46"/>
  <c r="P65" i="285"/>
  <c r="Q58" i="285"/>
  <c r="Q41" i="285" s="1"/>
  <c r="M22" i="276"/>
  <c r="M40" i="363"/>
  <c r="P18" i="366"/>
  <c r="P29" i="366" s="1"/>
  <c r="P20" i="366"/>
  <c r="P31" i="366" s="1"/>
  <c r="P19" i="366"/>
  <c r="P30" i="366" s="1"/>
  <c r="P44" i="285"/>
  <c r="R2" i="348"/>
  <c r="R2" i="276"/>
  <c r="R2" i="363"/>
  <c r="R2" i="289"/>
  <c r="R2" i="285"/>
  <c r="R2" i="366"/>
  <c r="R2" i="280"/>
  <c r="R2" i="46"/>
  <c r="R76" i="44"/>
  <c r="R2" i="44"/>
  <c r="R54" i="44"/>
  <c r="R55" i="44" s="1"/>
  <c r="R52" i="366" s="1"/>
  <c r="R2" i="278"/>
  <c r="R85" i="44"/>
  <c r="R86" i="44" s="1"/>
  <c r="R90" i="44" s="1"/>
  <c r="R47" i="44"/>
  <c r="R48" i="44" s="1"/>
  <c r="R38" i="44"/>
  <c r="R39" i="44" s="1"/>
  <c r="R73" i="44" s="1"/>
  <c r="R74" i="44" s="1"/>
  <c r="N17" i="276"/>
  <c r="N22" i="276" s="1"/>
  <c r="N26" i="276" s="1"/>
  <c r="O16" i="348"/>
  <c r="O22" i="348" s="1"/>
  <c r="O26" i="348"/>
  <c r="O44" i="366"/>
  <c r="O119" i="46"/>
  <c r="O11" i="276"/>
  <c r="O29" i="363"/>
  <c r="O11" i="363"/>
  <c r="O17" i="285"/>
  <c r="M59" i="285"/>
  <c r="U5" i="348"/>
  <c r="U5" i="276"/>
  <c r="U5" i="363"/>
  <c r="U5" i="289"/>
  <c r="U5" i="285"/>
  <c r="U5" i="366"/>
  <c r="U5" i="280"/>
  <c r="U5" i="46"/>
  <c r="V11" i="44"/>
  <c r="U5" i="44"/>
  <c r="U16" i="44"/>
  <c r="U17" i="44" s="1"/>
  <c r="U5" i="278"/>
  <c r="O62" i="276"/>
  <c r="P73" i="366"/>
  <c r="P71" i="366"/>
  <c r="P72" i="366"/>
  <c r="P61" i="276"/>
  <c r="Q34" i="289"/>
  <c r="O61" i="348"/>
  <c r="O60" i="348"/>
  <c r="O59" i="348"/>
  <c r="O58" i="348"/>
  <c r="O26" i="289"/>
  <c r="O52" i="276" s="1"/>
  <c r="O25" i="289"/>
  <c r="O48" i="276" s="1"/>
  <c r="M18" i="276"/>
  <c r="O123" i="46"/>
  <c r="Q11" i="46"/>
  <c r="Q24" i="46"/>
  <c r="N30" i="363"/>
  <c r="N12" i="363"/>
  <c r="N37" i="363"/>
  <c r="O13" i="276"/>
  <c r="O32" i="363"/>
  <c r="O14" i="363"/>
  <c r="O30" i="285"/>
  <c r="O74" i="366"/>
  <c r="O28" i="348"/>
  <c r="O18" i="348"/>
  <c r="O24" i="348" s="1"/>
  <c r="O46" i="366"/>
  <c r="O121" i="46"/>
  <c r="P93" i="46"/>
  <c r="P104" i="46" s="1"/>
  <c r="P94" i="46"/>
  <c r="P105" i="46" s="1"/>
  <c r="P95" i="46"/>
  <c r="P106" i="46" s="1"/>
  <c r="N38" i="363"/>
  <c r="O49" i="366"/>
  <c r="P78" i="46"/>
  <c r="P79" i="46"/>
  <c r="P77" i="46"/>
  <c r="P37" i="366"/>
  <c r="P50" i="366" s="1"/>
  <c r="P35" i="366"/>
  <c r="P36" i="366"/>
  <c r="P49" i="366" s="1"/>
  <c r="Q41" i="46"/>
  <c r="Q43" i="46" s="1"/>
  <c r="Q226" i="44"/>
  <c r="Q227" i="44" s="1"/>
  <c r="Q43" i="285"/>
  <c r="Q34" i="285"/>
  <c r="Q19" i="285"/>
  <c r="Q16" i="366"/>
  <c r="Q91" i="46"/>
  <c r="Q127" i="46"/>
  <c r="Q58" i="46"/>
  <c r="M141" i="46"/>
  <c r="S84" i="44"/>
  <c r="S32" i="44"/>
  <c r="S33" i="44" s="1"/>
  <c r="S197" i="44"/>
  <c r="S162" i="44"/>
  <c r="S165" i="44" s="1"/>
  <c r="O125" i="46"/>
  <c r="N70" i="276" l="1"/>
  <c r="O54" i="366"/>
  <c r="O65" i="366" s="1"/>
  <c r="U75" i="278"/>
  <c r="U60" i="44"/>
  <c r="N80" i="348"/>
  <c r="R77" i="44"/>
  <c r="Q93" i="46"/>
  <c r="Q104" i="46" s="1"/>
  <c r="R202" i="44"/>
  <c r="R214" i="44" s="1"/>
  <c r="R14" i="280" s="1"/>
  <c r="R17" i="280" s="1"/>
  <c r="R90" i="46" s="1"/>
  <c r="N22" i="363"/>
  <c r="O21" i="363"/>
  <c r="O19" i="363"/>
  <c r="O20" i="363"/>
  <c r="Q20" i="366"/>
  <c r="Q31" i="366" s="1"/>
  <c r="O41" i="348"/>
  <c r="O48" i="348" s="1"/>
  <c r="O39" i="363"/>
  <c r="O68" i="348" s="1"/>
  <c r="O75" i="348" s="1"/>
  <c r="N53" i="348"/>
  <c r="N54" i="348"/>
  <c r="O56" i="366"/>
  <c r="O67" i="366" s="1"/>
  <c r="O36" i="285"/>
  <c r="O60" i="285" s="1"/>
  <c r="N40" i="363"/>
  <c r="N69" i="348" s="1"/>
  <c r="N76" i="348" s="1"/>
  <c r="O55" i="366"/>
  <c r="O21" i="285"/>
  <c r="S164" i="44"/>
  <c r="S199" i="44" s="1"/>
  <c r="S200" i="44"/>
  <c r="S203" i="44" s="1"/>
  <c r="S215" i="44" s="1"/>
  <c r="S15" i="280" s="1"/>
  <c r="S18" i="280" s="1"/>
  <c r="S15" i="366" s="1"/>
  <c r="P48" i="366"/>
  <c r="P27" i="348"/>
  <c r="P17" i="348"/>
  <c r="P23" i="348" s="1"/>
  <c r="P45" i="366"/>
  <c r="P120" i="46"/>
  <c r="P130" i="46" s="1"/>
  <c r="P141" i="46" s="1"/>
  <c r="P14" i="276"/>
  <c r="P33" i="363"/>
  <c r="P15" i="363"/>
  <c r="P31" i="285"/>
  <c r="O53" i="348"/>
  <c r="R41" i="46"/>
  <c r="R43" i="46" s="1"/>
  <c r="R56" i="46" s="1"/>
  <c r="R226" i="44"/>
  <c r="R227" i="44" s="1"/>
  <c r="R42" i="285" s="1"/>
  <c r="R34" i="285"/>
  <c r="R43" i="285"/>
  <c r="R19" i="285"/>
  <c r="R127" i="46"/>
  <c r="R16" i="366"/>
  <c r="R19" i="366" s="1"/>
  <c r="R30" i="366" s="1"/>
  <c r="R58" i="46"/>
  <c r="R91" i="46"/>
  <c r="Q44" i="285"/>
  <c r="Q61" i="285" s="1"/>
  <c r="P10" i="276"/>
  <c r="P28" i="363"/>
  <c r="P10" i="363"/>
  <c r="P16" i="285"/>
  <c r="L34" i="276"/>
  <c r="Q112" i="46"/>
  <c r="Q110" i="46"/>
  <c r="Q111" i="46"/>
  <c r="R58" i="285"/>
  <c r="R41" i="285" s="1"/>
  <c r="Q65" i="285"/>
  <c r="P85" i="348"/>
  <c r="P86" i="348"/>
  <c r="P87" i="348"/>
  <c r="P88" i="348"/>
  <c r="T197" i="44"/>
  <c r="T162" i="44"/>
  <c r="T84" i="44"/>
  <c r="T32" i="44"/>
  <c r="T33" i="44" s="1"/>
  <c r="O131" i="46"/>
  <c r="O35" i="363"/>
  <c r="O17" i="363"/>
  <c r="P13" i="276"/>
  <c r="P32" i="363"/>
  <c r="P14" i="363"/>
  <c r="P30" i="285"/>
  <c r="P74" i="366"/>
  <c r="N52" i="348"/>
  <c r="N40" i="348"/>
  <c r="N47" i="348" s="1"/>
  <c r="V5" i="348"/>
  <c r="V5" i="276"/>
  <c r="V5" i="363"/>
  <c r="V5" i="289"/>
  <c r="V5" i="285"/>
  <c r="V5" i="366"/>
  <c r="V5" i="280"/>
  <c r="V5" i="46"/>
  <c r="V5" i="44"/>
  <c r="V16" i="44"/>
  <c r="V17" i="44" s="1"/>
  <c r="V5" i="278"/>
  <c r="W11" i="44"/>
  <c r="O129" i="46"/>
  <c r="N67" i="276"/>
  <c r="N30" i="276"/>
  <c r="N34" i="276" s="1"/>
  <c r="R83" i="348"/>
  <c r="R71" i="348"/>
  <c r="R56" i="348"/>
  <c r="R44" i="348"/>
  <c r="R30" i="348"/>
  <c r="R20" i="348"/>
  <c r="R32" i="289"/>
  <c r="R37" i="289" s="1"/>
  <c r="R16" i="289"/>
  <c r="R21" i="289" s="1"/>
  <c r="R56" i="285"/>
  <c r="R62" i="285" s="1"/>
  <c r="R33" i="366"/>
  <c r="R69" i="366"/>
  <c r="R108" i="46"/>
  <c r="R144" i="46"/>
  <c r="R75" i="46"/>
  <c r="R61" i="44"/>
  <c r="R74" i="278"/>
  <c r="R76" i="278" s="1"/>
  <c r="P61" i="285"/>
  <c r="M81" i="348"/>
  <c r="M69" i="348"/>
  <c r="M76" i="348" s="1"/>
  <c r="P67" i="285"/>
  <c r="P66" i="285"/>
  <c r="Q3" i="348"/>
  <c r="Q3" i="276"/>
  <c r="Q3" i="363"/>
  <c r="Q3" i="289"/>
  <c r="Q3" i="285"/>
  <c r="Q3" i="366"/>
  <c r="Q3" i="46"/>
  <c r="Q3" i="280"/>
  <c r="Q3" i="278"/>
  <c r="Q3" i="44"/>
  <c r="Q147" i="46"/>
  <c r="Q148" i="46"/>
  <c r="Q146" i="46"/>
  <c r="R18" i="289"/>
  <c r="Q24" i="289"/>
  <c r="P34" i="348"/>
  <c r="P33" i="348"/>
  <c r="P32" i="348"/>
  <c r="P25" i="289"/>
  <c r="P48" i="276" s="1"/>
  <c r="P26" i="289"/>
  <c r="P52" i="276" s="1"/>
  <c r="O38" i="363"/>
  <c r="N54" i="276"/>
  <c r="N56" i="276" s="1"/>
  <c r="N83" i="276" s="1"/>
  <c r="Q95" i="46"/>
  <c r="Q106" i="46" s="1"/>
  <c r="Q18" i="366"/>
  <c r="Q29" i="366" s="1"/>
  <c r="S2" i="348"/>
  <c r="S2" i="276"/>
  <c r="S2" i="363"/>
  <c r="S2" i="289"/>
  <c r="S2" i="285"/>
  <c r="S2" i="366"/>
  <c r="S2" i="46"/>
  <c r="S2" i="280"/>
  <c r="S54" i="44"/>
  <c r="S55" i="44" s="1"/>
  <c r="S52" i="366" s="1"/>
  <c r="S2" i="278"/>
  <c r="S85" i="44"/>
  <c r="S47" i="44"/>
  <c r="S48" i="44" s="1"/>
  <c r="S38" i="44"/>
  <c r="S76" i="44"/>
  <c r="S2" i="44"/>
  <c r="Q42" i="285"/>
  <c r="P16" i="348"/>
  <c r="P22" i="348" s="1"/>
  <c r="P26" i="348"/>
  <c r="P44" i="366"/>
  <c r="P119" i="46"/>
  <c r="P129" i="46" s="1"/>
  <c r="P140" i="46" s="1"/>
  <c r="N78" i="348"/>
  <c r="N66" i="348"/>
  <c r="N73" i="348" s="1"/>
  <c r="P15" i="276"/>
  <c r="P34" i="363"/>
  <c r="P16" i="363"/>
  <c r="P32" i="285"/>
  <c r="N18" i="276"/>
  <c r="P9" i="276"/>
  <c r="P27" i="363"/>
  <c r="P9" i="363"/>
  <c r="P15" i="285"/>
  <c r="P149" i="46"/>
  <c r="O37" i="363"/>
  <c r="N51" i="348"/>
  <c r="N39" i="348"/>
  <c r="N46" i="348" s="1"/>
  <c r="O47" i="276"/>
  <c r="O72" i="285"/>
  <c r="L76" i="276"/>
  <c r="L19" i="289"/>
  <c r="Q73" i="366"/>
  <c r="Q71" i="366"/>
  <c r="Q72" i="366"/>
  <c r="Q61" i="276"/>
  <c r="R34" i="289"/>
  <c r="P61" i="348"/>
  <c r="P60" i="348"/>
  <c r="P59" i="348"/>
  <c r="P58" i="348"/>
  <c r="M69" i="276"/>
  <c r="Q94" i="46"/>
  <c r="Q105" i="46" s="1"/>
  <c r="Q19" i="366"/>
  <c r="Q30" i="366" s="1"/>
  <c r="S86" i="44"/>
  <c r="S90" i="44" s="1"/>
  <c r="Q56" i="46"/>
  <c r="P28" i="348"/>
  <c r="P18" i="348"/>
  <c r="P24" i="348" s="1"/>
  <c r="P46" i="366"/>
  <c r="P121" i="46"/>
  <c r="P131" i="46" s="1"/>
  <c r="P142" i="46" s="1"/>
  <c r="N79" i="348"/>
  <c r="N67" i="348"/>
  <c r="N74" i="348" s="1"/>
  <c r="P62" i="276"/>
  <c r="U94" i="276"/>
  <c r="U88" i="276"/>
  <c r="U26" i="44"/>
  <c r="U27" i="44" s="1"/>
  <c r="U11" i="348" s="1"/>
  <c r="U100" i="44"/>
  <c r="U196" i="44"/>
  <c r="M26" i="276"/>
  <c r="P11" i="276"/>
  <c r="P29" i="363"/>
  <c r="P11" i="363"/>
  <c r="P17" i="285"/>
  <c r="O30" i="363"/>
  <c r="O12" i="363"/>
  <c r="O17" i="276"/>
  <c r="O22" i="276" s="1"/>
  <c r="O26" i="276" s="1"/>
  <c r="O51" i="276"/>
  <c r="O76" i="285"/>
  <c r="M54" i="348"/>
  <c r="M42" i="348"/>
  <c r="M49" i="348" s="1"/>
  <c r="Q79" i="46"/>
  <c r="Q77" i="46"/>
  <c r="Q78" i="46"/>
  <c r="Q36" i="366"/>
  <c r="Q37" i="366"/>
  <c r="Q50" i="366" s="1"/>
  <c r="Q35" i="366"/>
  <c r="Q48" i="366" s="1"/>
  <c r="O130" i="46"/>
  <c r="N69" i="276"/>
  <c r="O22" i="363" l="1"/>
  <c r="O54" i="348" s="1"/>
  <c r="O70" i="276"/>
  <c r="O74" i="285"/>
  <c r="O69" i="276" s="1"/>
  <c r="V75" i="278"/>
  <c r="V60" i="44"/>
  <c r="S39" i="44"/>
  <c r="S73" i="44" s="1"/>
  <c r="S74" i="44" s="1"/>
  <c r="S77" i="44" s="1"/>
  <c r="R93" i="46"/>
  <c r="R104" i="46" s="1"/>
  <c r="S202" i="44"/>
  <c r="S214" i="44" s="1"/>
  <c r="S14" i="280" s="1"/>
  <c r="S17" i="280" s="1"/>
  <c r="S90" i="46" s="1"/>
  <c r="O59" i="285"/>
  <c r="P19" i="363"/>
  <c r="P51" i="348" s="1"/>
  <c r="P21" i="363"/>
  <c r="P53" i="348" s="1"/>
  <c r="P20" i="363"/>
  <c r="P40" i="348" s="1"/>
  <c r="P47" i="348" s="1"/>
  <c r="P39" i="363"/>
  <c r="P68" i="348" s="1"/>
  <c r="P75" i="348" s="1"/>
  <c r="P52" i="348"/>
  <c r="P41" i="348"/>
  <c r="P48" i="348" s="1"/>
  <c r="R18" i="366"/>
  <c r="R29" i="366" s="1"/>
  <c r="R94" i="46"/>
  <c r="R105" i="46" s="1"/>
  <c r="O80" i="348"/>
  <c r="P38" i="363"/>
  <c r="P67" i="348" s="1"/>
  <c r="P74" i="348" s="1"/>
  <c r="R20" i="366"/>
  <c r="R31" i="366" s="1"/>
  <c r="R95" i="46"/>
  <c r="R106" i="46" s="1"/>
  <c r="N81" i="348"/>
  <c r="N42" i="348"/>
  <c r="N49" i="348" s="1"/>
  <c r="O40" i="363"/>
  <c r="O69" i="348" s="1"/>
  <c r="O76" i="348" s="1"/>
  <c r="P56" i="366"/>
  <c r="P67" i="366" s="1"/>
  <c r="P37" i="363"/>
  <c r="P78" i="348" s="1"/>
  <c r="P54" i="366"/>
  <c r="P55" i="366"/>
  <c r="P66" i="366" s="1"/>
  <c r="O54" i="276"/>
  <c r="O56" i="276" s="1"/>
  <c r="O83" i="276" s="1"/>
  <c r="O52" i="348"/>
  <c r="O40" i="348"/>
  <c r="O47" i="348" s="1"/>
  <c r="Q27" i="348"/>
  <c r="Q17" i="348"/>
  <c r="Q23" i="348" s="1"/>
  <c r="Q45" i="366"/>
  <c r="Q120" i="46"/>
  <c r="Q14" i="276"/>
  <c r="Q33" i="363"/>
  <c r="Q15" i="363"/>
  <c r="Q31" i="285"/>
  <c r="O78" i="348"/>
  <c r="O66" i="348"/>
  <c r="O73" i="348" s="1"/>
  <c r="O79" i="348"/>
  <c r="O67" i="348"/>
  <c r="O74" i="348" s="1"/>
  <c r="Q11" i="276"/>
  <c r="Q29" i="363"/>
  <c r="Q11" i="363"/>
  <c r="Q17" i="285"/>
  <c r="P47" i="276"/>
  <c r="P72" i="285"/>
  <c r="R148" i="46"/>
  <c r="R146" i="46"/>
  <c r="R147" i="46"/>
  <c r="S58" i="285"/>
  <c r="S41" i="285" s="1"/>
  <c r="R65" i="285"/>
  <c r="Q34" i="348"/>
  <c r="Q33" i="348"/>
  <c r="Q32" i="348"/>
  <c r="Q85" i="348"/>
  <c r="Q86" i="348"/>
  <c r="Q88" i="348"/>
  <c r="Q87" i="348"/>
  <c r="O142" i="46"/>
  <c r="T164" i="44"/>
  <c r="T199" i="44" s="1"/>
  <c r="T165" i="44"/>
  <c r="T200" i="44" s="1"/>
  <c r="T203" i="44" s="1"/>
  <c r="T215" i="44" s="1"/>
  <c r="T15" i="280" s="1"/>
  <c r="T18" i="280" s="1"/>
  <c r="T15" i="366" s="1"/>
  <c r="R44" i="285"/>
  <c r="Q26" i="348"/>
  <c r="Q16" i="348"/>
  <c r="Q22" i="348" s="1"/>
  <c r="Q44" i="366"/>
  <c r="Q54" i="366" s="1"/>
  <c r="Q119" i="46"/>
  <c r="M67" i="276"/>
  <c r="M72" i="276" s="1"/>
  <c r="M30" i="276"/>
  <c r="Q13" i="276"/>
  <c r="Q32" i="363"/>
  <c r="Q14" i="363"/>
  <c r="Q30" i="285"/>
  <c r="Q74" i="366"/>
  <c r="S41" i="46"/>
  <c r="S43" i="46" s="1"/>
  <c r="S56" i="46" s="1"/>
  <c r="S34" i="285"/>
  <c r="S43" i="285"/>
  <c r="S19" i="285"/>
  <c r="S91" i="46"/>
  <c r="S127" i="46"/>
  <c r="S16" i="366"/>
  <c r="S19" i="366" s="1"/>
  <c r="S30" i="366" s="1"/>
  <c r="S58" i="46"/>
  <c r="Q26" i="289"/>
  <c r="Q52" i="276" s="1"/>
  <c r="Q25" i="289"/>
  <c r="Q48" i="276" s="1"/>
  <c r="Q10" i="276"/>
  <c r="Q28" i="363"/>
  <c r="Q10" i="363"/>
  <c r="Q16" i="285"/>
  <c r="P51" i="276"/>
  <c r="P76" i="285"/>
  <c r="R111" i="46"/>
  <c r="R124" i="46" s="1"/>
  <c r="R112" i="46"/>
  <c r="R125" i="46" s="1"/>
  <c r="R110" i="46"/>
  <c r="R123" i="46" s="1"/>
  <c r="R24" i="289"/>
  <c r="S18" i="289"/>
  <c r="N38" i="276"/>
  <c r="N95" i="276" s="1"/>
  <c r="N35" i="289"/>
  <c r="V94" i="276"/>
  <c r="V88" i="276"/>
  <c r="V26" i="44"/>
  <c r="V27" i="44" s="1"/>
  <c r="V11" i="348" s="1"/>
  <c r="V100" i="44"/>
  <c r="V196" i="44"/>
  <c r="P35" i="363"/>
  <c r="P17" i="363"/>
  <c r="O66" i="366"/>
  <c r="Q124" i="46"/>
  <c r="Q28" i="348"/>
  <c r="Q18" i="348"/>
  <c r="Q24" i="348" s="1"/>
  <c r="Q46" i="366"/>
  <c r="Q121" i="46"/>
  <c r="O67" i="276"/>
  <c r="O30" i="276"/>
  <c r="O34" i="276" s="1"/>
  <c r="Q15" i="276"/>
  <c r="Q34" i="363"/>
  <c r="Q16" i="363"/>
  <c r="Q32" i="285"/>
  <c r="P30" i="363"/>
  <c r="P12" i="363"/>
  <c r="P17" i="276"/>
  <c r="P22" i="276" s="1"/>
  <c r="P26" i="276" s="1"/>
  <c r="S83" i="348"/>
  <c r="S71" i="348"/>
  <c r="S56" i="348"/>
  <c r="S44" i="348"/>
  <c r="S30" i="348"/>
  <c r="S20" i="348"/>
  <c r="S32" i="289"/>
  <c r="S37" i="289" s="1"/>
  <c r="S56" i="285"/>
  <c r="S62" i="285" s="1"/>
  <c r="S16" i="289"/>
  <c r="S21" i="289" s="1"/>
  <c r="S69" i="366"/>
  <c r="S33" i="366"/>
  <c r="S108" i="46"/>
  <c r="S144" i="46"/>
  <c r="S75" i="46"/>
  <c r="S61" i="44"/>
  <c r="S74" i="278"/>
  <c r="S76" i="278" s="1"/>
  <c r="R3" i="348"/>
  <c r="R3" i="276"/>
  <c r="R3" i="363"/>
  <c r="R3" i="289"/>
  <c r="R3" i="285"/>
  <c r="R3" i="366"/>
  <c r="R3" i="46"/>
  <c r="R3" i="280"/>
  <c r="R3" i="44"/>
  <c r="R3" i="278"/>
  <c r="R72" i="366"/>
  <c r="R73" i="366"/>
  <c r="R71" i="366"/>
  <c r="R61" i="276"/>
  <c r="S34" i="289"/>
  <c r="Q61" i="348"/>
  <c r="Q60" i="348"/>
  <c r="Q59" i="348"/>
  <c r="Q58" i="348"/>
  <c r="N72" i="276"/>
  <c r="W5" i="348"/>
  <c r="W5" i="276"/>
  <c r="W5" i="363"/>
  <c r="W5" i="289"/>
  <c r="W5" i="285"/>
  <c r="W5" i="366"/>
  <c r="W5" i="46"/>
  <c r="W5" i="280"/>
  <c r="W16" i="44"/>
  <c r="W17" i="44" s="1"/>
  <c r="W5" i="278"/>
  <c r="X11" i="44"/>
  <c r="W5" i="44"/>
  <c r="P36" i="285"/>
  <c r="T2" i="348"/>
  <c r="T2" i="276"/>
  <c r="T2" i="363"/>
  <c r="T2" i="289"/>
  <c r="T2" i="285"/>
  <c r="T2" i="366"/>
  <c r="T2" i="46"/>
  <c r="T2" i="280"/>
  <c r="T85" i="44"/>
  <c r="T86" i="44" s="1"/>
  <c r="T90" i="44" s="1"/>
  <c r="T47" i="44"/>
  <c r="T48" i="44" s="1"/>
  <c r="T38" i="44"/>
  <c r="T39" i="44" s="1"/>
  <c r="T73" i="44" s="1"/>
  <c r="T74" i="44" s="1"/>
  <c r="T77" i="44" s="1"/>
  <c r="T76" i="44"/>
  <c r="T2" i="44"/>
  <c r="T54" i="44"/>
  <c r="T55" i="44" s="1"/>
  <c r="T52" i="366" s="1"/>
  <c r="T2" i="278"/>
  <c r="Q123" i="46"/>
  <c r="O141" i="46"/>
  <c r="Q49" i="366"/>
  <c r="O18" i="276"/>
  <c r="U197" i="44"/>
  <c r="U162" i="44"/>
  <c r="U84" i="44"/>
  <c r="U32" i="44"/>
  <c r="U33" i="44" s="1"/>
  <c r="Q62" i="276"/>
  <c r="P21" i="285"/>
  <c r="Q9" i="276"/>
  <c r="Q27" i="363"/>
  <c r="Q9" i="363"/>
  <c r="Q15" i="285"/>
  <c r="Q149" i="46"/>
  <c r="O51" i="348"/>
  <c r="O39" i="348"/>
  <c r="O46" i="348" s="1"/>
  <c r="R79" i="46"/>
  <c r="R77" i="46"/>
  <c r="R78" i="46"/>
  <c r="R36" i="366"/>
  <c r="R49" i="366" s="1"/>
  <c r="R37" i="366"/>
  <c r="R50" i="366" s="1"/>
  <c r="R35" i="366"/>
  <c r="R48" i="366" s="1"/>
  <c r="O140" i="46"/>
  <c r="Q67" i="285"/>
  <c r="Q66" i="285"/>
  <c r="Q125" i="46"/>
  <c r="L38" i="276"/>
  <c r="L35" i="289"/>
  <c r="Q20" i="363" l="1"/>
  <c r="Q52" i="348" s="1"/>
  <c r="P70" i="276"/>
  <c r="P74" i="285"/>
  <c r="S226" i="44"/>
  <c r="S227" i="44" s="1"/>
  <c r="W75" i="278"/>
  <c r="W60" i="44"/>
  <c r="T202" i="44"/>
  <c r="S94" i="46"/>
  <c r="S105" i="46" s="1"/>
  <c r="P65" i="366"/>
  <c r="O81" i="348"/>
  <c r="P22" i="363"/>
  <c r="P42" i="348" s="1"/>
  <c r="P49" i="348" s="1"/>
  <c r="Q21" i="363"/>
  <c r="Q19" i="363"/>
  <c r="Q51" i="348" s="1"/>
  <c r="P80" i="348"/>
  <c r="S20" i="366"/>
  <c r="S31" i="366" s="1"/>
  <c r="P79" i="348"/>
  <c r="S18" i="366"/>
  <c r="S29" i="366" s="1"/>
  <c r="P39" i="348"/>
  <c r="P46" i="348" s="1"/>
  <c r="P66" i="348"/>
  <c r="P73" i="348" s="1"/>
  <c r="O42" i="348"/>
  <c r="O49" i="348" s="1"/>
  <c r="Q21" i="285"/>
  <c r="Q59" i="285" s="1"/>
  <c r="Q37" i="363"/>
  <c r="Q78" i="348" s="1"/>
  <c r="Q38" i="363"/>
  <c r="Q79" i="348" s="1"/>
  <c r="Q55" i="366"/>
  <c r="P18" i="276"/>
  <c r="Q56" i="366"/>
  <c r="Q67" i="366" s="1"/>
  <c r="P40" i="363"/>
  <c r="P69" i="348" s="1"/>
  <c r="P76" i="348" s="1"/>
  <c r="R28" i="348"/>
  <c r="R18" i="348"/>
  <c r="R24" i="348" s="1"/>
  <c r="R46" i="366"/>
  <c r="R56" i="366" s="1"/>
  <c r="R121" i="46"/>
  <c r="R131" i="46" s="1"/>
  <c r="R142" i="46" s="1"/>
  <c r="P59" i="285"/>
  <c r="T43" i="285"/>
  <c r="T34" i="285"/>
  <c r="T19" i="285"/>
  <c r="T127" i="46"/>
  <c r="T16" i="366"/>
  <c r="T18" i="366" s="1"/>
  <c r="T29" i="366" s="1"/>
  <c r="T91" i="46"/>
  <c r="T58" i="46"/>
  <c r="T83" i="348"/>
  <c r="T71" i="348"/>
  <c r="T44" i="348"/>
  <c r="T56" i="348"/>
  <c r="T30" i="348"/>
  <c r="T20" i="348"/>
  <c r="T32" i="289"/>
  <c r="T37" i="289" s="1"/>
  <c r="T56" i="285"/>
  <c r="T62" i="285" s="1"/>
  <c r="T16" i="289"/>
  <c r="T21" i="289" s="1"/>
  <c r="T33" i="366"/>
  <c r="T69" i="366"/>
  <c r="T144" i="46"/>
  <c r="T108" i="46"/>
  <c r="T75" i="46"/>
  <c r="T74" i="278"/>
  <c r="T76" i="278" s="1"/>
  <c r="T61" i="44"/>
  <c r="X5" i="348"/>
  <c r="X5" i="276"/>
  <c r="X5" i="363"/>
  <c r="X5" i="289"/>
  <c r="X5" i="285"/>
  <c r="X5" i="366"/>
  <c r="X5" i="46"/>
  <c r="X5" i="280"/>
  <c r="Y11" i="44"/>
  <c r="X5" i="44"/>
  <c r="X16" i="44"/>
  <c r="X17" i="44" s="1"/>
  <c r="X5" i="278"/>
  <c r="N76" i="276"/>
  <c r="N89" i="276" s="1"/>
  <c r="N19" i="289"/>
  <c r="R15" i="276"/>
  <c r="R34" i="363"/>
  <c r="R16" i="363"/>
  <c r="R32" i="285"/>
  <c r="S3" i="348"/>
  <c r="S3" i="276"/>
  <c r="S3" i="363"/>
  <c r="S3" i="289"/>
  <c r="S3" i="285"/>
  <c r="S3" i="366"/>
  <c r="S3" i="280"/>
  <c r="S3" i="46"/>
  <c r="S3" i="44"/>
  <c r="S3" i="278"/>
  <c r="S37" i="366"/>
  <c r="S50" i="366" s="1"/>
  <c r="S35" i="366"/>
  <c r="S48" i="366" s="1"/>
  <c r="S36" i="366"/>
  <c r="S49" i="366" s="1"/>
  <c r="S61" i="276"/>
  <c r="T34" i="289"/>
  <c r="R61" i="348"/>
  <c r="R60" i="348"/>
  <c r="R59" i="348"/>
  <c r="R58" i="348"/>
  <c r="Q131" i="46"/>
  <c r="Q36" i="285"/>
  <c r="Q60" i="285" s="1"/>
  <c r="Q129" i="46"/>
  <c r="R27" i="363"/>
  <c r="R9" i="276"/>
  <c r="R9" i="363"/>
  <c r="R15" i="285"/>
  <c r="R149" i="46"/>
  <c r="Q30" i="363"/>
  <c r="Q12" i="363"/>
  <c r="Q17" i="276"/>
  <c r="Q18" i="276" s="1"/>
  <c r="U164" i="44"/>
  <c r="U199" i="44" s="1"/>
  <c r="U202" i="44" s="1"/>
  <c r="U214" i="44" s="1"/>
  <c r="U14" i="280" s="1"/>
  <c r="U17" i="280" s="1"/>
  <c r="U90" i="46" s="1"/>
  <c r="U165" i="44"/>
  <c r="U200" i="44" s="1"/>
  <c r="U203" i="44" s="1"/>
  <c r="U215" i="44" s="1"/>
  <c r="U15" i="280" s="1"/>
  <c r="R14" i="276"/>
  <c r="R33" i="363"/>
  <c r="R15" i="363"/>
  <c r="R31" i="285"/>
  <c r="S78" i="46"/>
  <c r="S79" i="46"/>
  <c r="S77" i="46"/>
  <c r="S72" i="366"/>
  <c r="S73" i="366"/>
  <c r="S71" i="366"/>
  <c r="O38" i="276"/>
  <c r="O95" i="276" s="1"/>
  <c r="O35" i="289"/>
  <c r="V162" i="44"/>
  <c r="V84" i="44"/>
  <c r="V32" i="44"/>
  <c r="V33" i="44" s="1"/>
  <c r="V197" i="44"/>
  <c r="Q65" i="366"/>
  <c r="R61" i="285"/>
  <c r="R67" i="285"/>
  <c r="R66" i="285"/>
  <c r="R11" i="276"/>
  <c r="R29" i="363"/>
  <c r="R11" i="363"/>
  <c r="R17" i="285"/>
  <c r="S95" i="46"/>
  <c r="S106" i="46" s="1"/>
  <c r="Q47" i="276"/>
  <c r="Q72" i="285"/>
  <c r="Q74" i="285" s="1"/>
  <c r="R27" i="348"/>
  <c r="R17" i="348"/>
  <c r="R23" i="348" s="1"/>
  <c r="R45" i="366"/>
  <c r="R120" i="46"/>
  <c r="R130" i="46" s="1"/>
  <c r="R141" i="46" s="1"/>
  <c r="P60" i="285"/>
  <c r="R62" i="276"/>
  <c r="S148" i="46"/>
  <c r="S146" i="46"/>
  <c r="S147" i="46"/>
  <c r="S24" i="289"/>
  <c r="T18" i="289"/>
  <c r="R34" i="348"/>
  <c r="R33" i="348"/>
  <c r="R32" i="348"/>
  <c r="R86" i="348"/>
  <c r="R88" i="348"/>
  <c r="R87" i="348"/>
  <c r="R85" i="348"/>
  <c r="O72" i="276"/>
  <c r="M34" i="276"/>
  <c r="T20" i="366"/>
  <c r="T31" i="366" s="1"/>
  <c r="S44" i="285"/>
  <c r="S61" i="285" s="1"/>
  <c r="S93" i="46"/>
  <c r="S104" i="46" s="1"/>
  <c r="Q51" i="276"/>
  <c r="Q76" i="285"/>
  <c r="R16" i="348"/>
  <c r="R22" i="348" s="1"/>
  <c r="R26" i="348"/>
  <c r="R44" i="366"/>
  <c r="R119" i="46"/>
  <c r="R129" i="46" s="1"/>
  <c r="R140" i="46" s="1"/>
  <c r="U2" i="348"/>
  <c r="U2" i="276"/>
  <c r="U2" i="363"/>
  <c r="U2" i="289"/>
  <c r="U2" i="285"/>
  <c r="U2" i="366"/>
  <c r="U2" i="280"/>
  <c r="U2" i="46"/>
  <c r="U76" i="44"/>
  <c r="U2" i="44"/>
  <c r="U54" i="44"/>
  <c r="U2" i="278"/>
  <c r="U85" i="44"/>
  <c r="U47" i="44"/>
  <c r="U48" i="44" s="1"/>
  <c r="U38" i="44"/>
  <c r="U39" i="44" s="1"/>
  <c r="U73" i="44" s="1"/>
  <c r="U74" i="44" s="1"/>
  <c r="U77" i="44" s="1"/>
  <c r="T226" i="44"/>
  <c r="T227" i="44" s="1"/>
  <c r="T42" i="285" s="1"/>
  <c r="T41" i="46"/>
  <c r="T43" i="46" s="1"/>
  <c r="T56" i="46" s="1"/>
  <c r="W94" i="276"/>
  <c r="W88" i="276"/>
  <c r="W100" i="44"/>
  <c r="W196" i="44"/>
  <c r="W26" i="44"/>
  <c r="W27" i="44" s="1"/>
  <c r="W11" i="348" s="1"/>
  <c r="R13" i="276"/>
  <c r="R32" i="363"/>
  <c r="R14" i="363"/>
  <c r="R30" i="285"/>
  <c r="R74" i="366"/>
  <c r="S111" i="46"/>
  <c r="S112" i="46"/>
  <c r="S110" i="46"/>
  <c r="T58" i="285"/>
  <c r="T41" i="285" s="1"/>
  <c r="S65" i="285"/>
  <c r="P67" i="276"/>
  <c r="P30" i="276"/>
  <c r="P34" i="276" s="1"/>
  <c r="R26" i="289"/>
  <c r="R52" i="276" s="1"/>
  <c r="R25" i="289"/>
  <c r="R48" i="276" s="1"/>
  <c r="S42" i="285"/>
  <c r="Q35" i="363"/>
  <c r="Q17" i="363"/>
  <c r="M76" i="276"/>
  <c r="M89" i="276" s="1"/>
  <c r="M19" i="289"/>
  <c r="R10" i="276"/>
  <c r="R28" i="363"/>
  <c r="R10" i="363"/>
  <c r="R16" i="285"/>
  <c r="P54" i="276"/>
  <c r="P56" i="276" s="1"/>
  <c r="P83" i="276" s="1"/>
  <c r="Q39" i="363"/>
  <c r="Q130" i="46"/>
  <c r="Q69" i="276" l="1"/>
  <c r="T214" i="44"/>
  <c r="T14" i="280" s="1"/>
  <c r="T17" i="280" s="1"/>
  <c r="T90" i="46" s="1"/>
  <c r="U52" i="366"/>
  <c r="U55" i="44"/>
  <c r="X75" i="278"/>
  <c r="X60" i="44"/>
  <c r="U86" i="44"/>
  <c r="U90" i="44" s="1"/>
  <c r="R20" i="363"/>
  <c r="R40" i="348" s="1"/>
  <c r="R47" i="348" s="1"/>
  <c r="U18" i="280"/>
  <c r="U15" i="366" s="1"/>
  <c r="Q22" i="363"/>
  <c r="R19" i="363"/>
  <c r="R21" i="363"/>
  <c r="R53" i="348" s="1"/>
  <c r="P81" i="348"/>
  <c r="Q39" i="348"/>
  <c r="Q46" i="348" s="1"/>
  <c r="T19" i="366"/>
  <c r="T30" i="366" s="1"/>
  <c r="Q67" i="348"/>
  <c r="Q74" i="348" s="1"/>
  <c r="Q66" i="348"/>
  <c r="Q73" i="348" s="1"/>
  <c r="P54" i="348"/>
  <c r="Q40" i="348"/>
  <c r="Q47" i="348" s="1"/>
  <c r="R38" i="363"/>
  <c r="R67" i="348" s="1"/>
  <c r="R74" i="348" s="1"/>
  <c r="R36" i="285"/>
  <c r="R60" i="285" s="1"/>
  <c r="R54" i="366"/>
  <c r="R65" i="366" s="1"/>
  <c r="R55" i="366"/>
  <c r="R66" i="366" s="1"/>
  <c r="R39" i="363"/>
  <c r="R80" i="348" s="1"/>
  <c r="P69" i="276"/>
  <c r="S125" i="46"/>
  <c r="W84" i="44"/>
  <c r="W32" i="44"/>
  <c r="W33" i="44" s="1"/>
  <c r="W197" i="44"/>
  <c r="W162" i="44"/>
  <c r="U41" i="46"/>
  <c r="U43" i="46" s="1"/>
  <c r="U56" i="46" s="1"/>
  <c r="U226" i="44"/>
  <c r="U43" i="285"/>
  <c r="U34" i="285"/>
  <c r="U19" i="285"/>
  <c r="U16" i="366"/>
  <c r="U91" i="46"/>
  <c r="U93" i="46" s="1"/>
  <c r="U104" i="46" s="1"/>
  <c r="U127" i="46"/>
  <c r="U58" i="46"/>
  <c r="S11" i="276"/>
  <c r="S29" i="363"/>
  <c r="S11" i="363"/>
  <c r="S17" i="285"/>
  <c r="R47" i="276"/>
  <c r="R72" i="285"/>
  <c r="S15" i="276"/>
  <c r="S34" i="363"/>
  <c r="S16" i="363"/>
  <c r="S32" i="285"/>
  <c r="S27" i="348"/>
  <c r="S17" i="348"/>
  <c r="S23" i="348" s="1"/>
  <c r="S45" i="366"/>
  <c r="S120" i="46"/>
  <c r="Q22" i="276"/>
  <c r="Q66" i="366"/>
  <c r="R21" i="285"/>
  <c r="Q140" i="46"/>
  <c r="T112" i="46"/>
  <c r="T125" i="46" s="1"/>
  <c r="T110" i="46"/>
  <c r="T123" i="46" s="1"/>
  <c r="T111" i="46"/>
  <c r="T124" i="46" s="1"/>
  <c r="T24" i="289"/>
  <c r="U18" i="289"/>
  <c r="S34" i="348"/>
  <c r="S33" i="348"/>
  <c r="S32" i="348"/>
  <c r="S88" i="348"/>
  <c r="S87" i="348"/>
  <c r="S85" i="348"/>
  <c r="S86" i="348"/>
  <c r="S67" i="285"/>
  <c r="S66" i="285"/>
  <c r="S124" i="46"/>
  <c r="U83" i="348"/>
  <c r="U71" i="348"/>
  <c r="U56" i="348"/>
  <c r="U44" i="348"/>
  <c r="U30" i="348"/>
  <c r="U20" i="348"/>
  <c r="U32" i="289"/>
  <c r="U37" i="289" s="1"/>
  <c r="U16" i="289"/>
  <c r="U21" i="289" s="1"/>
  <c r="U56" i="285"/>
  <c r="U62" i="285" s="1"/>
  <c r="U33" i="366"/>
  <c r="U69" i="366"/>
  <c r="U144" i="46"/>
  <c r="U108" i="46"/>
  <c r="U75" i="46"/>
  <c r="U74" i="278"/>
  <c r="U76" i="278" s="1"/>
  <c r="U61" i="44"/>
  <c r="Q70" i="276"/>
  <c r="S26" i="289"/>
  <c r="S52" i="276" s="1"/>
  <c r="S25" i="289"/>
  <c r="S48" i="276" s="1"/>
  <c r="R51" i="276"/>
  <c r="R76" i="285"/>
  <c r="V2" i="348"/>
  <c r="V2" i="276"/>
  <c r="V2" i="363"/>
  <c r="V2" i="289"/>
  <c r="V2" i="285"/>
  <c r="V2" i="366"/>
  <c r="V2" i="280"/>
  <c r="V2" i="46"/>
  <c r="V76" i="44"/>
  <c r="V2" i="44"/>
  <c r="V54" i="44"/>
  <c r="V55" i="44" s="1"/>
  <c r="V52" i="366" s="1"/>
  <c r="V2" i="278"/>
  <c r="V85" i="44"/>
  <c r="V86" i="44" s="1"/>
  <c r="V90" i="44" s="1"/>
  <c r="V47" i="44"/>
  <c r="V48" i="44" s="1"/>
  <c r="V38" i="44"/>
  <c r="V39" i="44" s="1"/>
  <c r="V73" i="44" s="1"/>
  <c r="S14" i="276"/>
  <c r="S33" i="363"/>
  <c r="S15" i="363"/>
  <c r="S31" i="285"/>
  <c r="S62" i="276"/>
  <c r="Y5" i="348"/>
  <c r="Y5" i="276"/>
  <c r="Y5" i="363"/>
  <c r="Y5" i="289"/>
  <c r="Y5" i="285"/>
  <c r="Y5" i="366"/>
  <c r="Y5" i="280"/>
  <c r="Y5" i="46"/>
  <c r="Z11" i="44"/>
  <c r="Y5" i="44"/>
  <c r="Y16" i="44"/>
  <c r="Y17" i="44" s="1"/>
  <c r="Y5" i="278"/>
  <c r="T3" i="348"/>
  <c r="T3" i="276"/>
  <c r="T3" i="363"/>
  <c r="T3" i="289"/>
  <c r="T3" i="285"/>
  <c r="T3" i="366"/>
  <c r="T3" i="280"/>
  <c r="T3" i="46"/>
  <c r="T3" i="44"/>
  <c r="T3" i="278"/>
  <c r="T147" i="46"/>
  <c r="T148" i="46"/>
  <c r="T146" i="46"/>
  <c r="T65" i="285"/>
  <c r="U58" i="285"/>
  <c r="U41" i="285" s="1"/>
  <c r="S61" i="348"/>
  <c r="S60" i="348"/>
  <c r="S59" i="348"/>
  <c r="S58" i="348"/>
  <c r="Q80" i="348"/>
  <c r="Q68" i="348"/>
  <c r="Q75" i="348" s="1"/>
  <c r="T44" i="285"/>
  <c r="T61" i="285" s="1"/>
  <c r="R35" i="363"/>
  <c r="R17" i="363"/>
  <c r="O76" i="276"/>
  <c r="O89" i="276" s="1"/>
  <c r="O19" i="289"/>
  <c r="S28" i="363"/>
  <c r="S10" i="276"/>
  <c r="S10" i="363"/>
  <c r="S16" i="285"/>
  <c r="Q54" i="276"/>
  <c r="Q56" i="276" s="1"/>
  <c r="Q83" i="276" s="1"/>
  <c r="S16" i="348"/>
  <c r="S22" i="348" s="1"/>
  <c r="S26" i="348"/>
  <c r="S44" i="366"/>
  <c r="S119" i="46"/>
  <c r="R17" i="276"/>
  <c r="R22" i="276" s="1"/>
  <c r="R26" i="276" s="1"/>
  <c r="T73" i="366"/>
  <c r="T71" i="366"/>
  <c r="T72" i="366"/>
  <c r="T61" i="276"/>
  <c r="U34" i="289"/>
  <c r="Q141" i="46"/>
  <c r="P38" i="276"/>
  <c r="P95" i="276" s="1"/>
  <c r="P35" i="289"/>
  <c r="S123" i="46"/>
  <c r="Q53" i="348"/>
  <c r="Q41" i="348"/>
  <c r="Q48" i="348" s="1"/>
  <c r="M38" i="276"/>
  <c r="M35" i="289"/>
  <c r="S9" i="276"/>
  <c r="S27" i="363"/>
  <c r="S9" i="363"/>
  <c r="S15" i="285"/>
  <c r="S149" i="46"/>
  <c r="V165" i="44"/>
  <c r="V200" i="44" s="1"/>
  <c r="V203" i="44" s="1"/>
  <c r="V215" i="44" s="1"/>
  <c r="V15" i="280" s="1"/>
  <c r="V18" i="280" s="1"/>
  <c r="V15" i="366" s="1"/>
  <c r="V164" i="44"/>
  <c r="V199" i="44" s="1"/>
  <c r="V202" i="44" s="1"/>
  <c r="V214" i="44" s="1"/>
  <c r="V14" i="280" s="1"/>
  <c r="V17" i="280" s="1"/>
  <c r="V90" i="46" s="1"/>
  <c r="S13" i="276"/>
  <c r="S32" i="363"/>
  <c r="S14" i="363"/>
  <c r="S30" i="285"/>
  <c r="S74" i="366"/>
  <c r="S28" i="348"/>
  <c r="S18" i="348"/>
  <c r="S24" i="348" s="1"/>
  <c r="S46" i="366"/>
  <c r="S121" i="46"/>
  <c r="Q40" i="363"/>
  <c r="R30" i="363"/>
  <c r="R12" i="363"/>
  <c r="R22" i="363" s="1"/>
  <c r="R37" i="363"/>
  <c r="Q142" i="46"/>
  <c r="X94" i="276"/>
  <c r="X88" i="276"/>
  <c r="X196" i="44"/>
  <c r="X26" i="44"/>
  <c r="X27" i="44" s="1"/>
  <c r="X11" i="348" s="1"/>
  <c r="X100" i="44"/>
  <c r="T78" i="46"/>
  <c r="T79" i="46"/>
  <c r="T77" i="46"/>
  <c r="T37" i="366"/>
  <c r="T50" i="366" s="1"/>
  <c r="T35" i="366"/>
  <c r="T48" i="366" s="1"/>
  <c r="T36" i="366"/>
  <c r="T49" i="366" s="1"/>
  <c r="R67" i="366"/>
  <c r="S20" i="363" l="1"/>
  <c r="S52" i="348" s="1"/>
  <c r="U18" i="366"/>
  <c r="U29" i="366" s="1"/>
  <c r="R74" i="285"/>
  <c r="R69" i="276" s="1"/>
  <c r="R70" i="276"/>
  <c r="T94" i="46"/>
  <c r="T105" i="46" s="1"/>
  <c r="T95" i="46"/>
  <c r="T106" i="46" s="1"/>
  <c r="T93" i="46"/>
  <c r="T104" i="46" s="1"/>
  <c r="Y75" i="278"/>
  <c r="Y60" i="44"/>
  <c r="V77" i="44"/>
  <c r="V74" i="44"/>
  <c r="U42" i="285"/>
  <c r="U227" i="44"/>
  <c r="S131" i="46"/>
  <c r="S142" i="46" s="1"/>
  <c r="P72" i="276"/>
  <c r="P19" i="289" s="1"/>
  <c r="S19" i="363"/>
  <c r="S21" i="363"/>
  <c r="R52" i="348"/>
  <c r="U95" i="46"/>
  <c r="U106" i="46" s="1"/>
  <c r="R79" i="348"/>
  <c r="R41" i="348"/>
  <c r="R48" i="348" s="1"/>
  <c r="R40" i="363"/>
  <c r="R69" i="348" s="1"/>
  <c r="R76" i="348" s="1"/>
  <c r="R68" i="348"/>
  <c r="R75" i="348" s="1"/>
  <c r="S21" i="285"/>
  <c r="S59" i="285" s="1"/>
  <c r="R54" i="348"/>
  <c r="S38" i="363"/>
  <c r="S67" i="348" s="1"/>
  <c r="S74" i="348" s="1"/>
  <c r="S54" i="366"/>
  <c r="S65" i="366" s="1"/>
  <c r="S56" i="366"/>
  <c r="S67" i="366" s="1"/>
  <c r="S36" i="285"/>
  <c r="S60" i="285" s="1"/>
  <c r="U44" i="285"/>
  <c r="U61" i="285" s="1"/>
  <c r="U94" i="46"/>
  <c r="U105" i="46" s="1"/>
  <c r="S55" i="366"/>
  <c r="S66" i="366" s="1"/>
  <c r="R18" i="276"/>
  <c r="S130" i="46"/>
  <c r="S141" i="46" s="1"/>
  <c r="T17" i="348"/>
  <c r="T23" i="348" s="1"/>
  <c r="T27" i="348"/>
  <c r="T45" i="366"/>
  <c r="T55" i="366" s="1"/>
  <c r="T120" i="46"/>
  <c r="T130" i="46" s="1"/>
  <c r="X197" i="44"/>
  <c r="X162" i="44"/>
  <c r="X84" i="44"/>
  <c r="X32" i="44"/>
  <c r="X33" i="44" s="1"/>
  <c r="T14" i="276"/>
  <c r="T33" i="363"/>
  <c r="T15" i="363"/>
  <c r="T31" i="285"/>
  <c r="R67" i="276"/>
  <c r="R30" i="276"/>
  <c r="R34" i="276" s="1"/>
  <c r="S129" i="46"/>
  <c r="T11" i="276"/>
  <c r="T29" i="363"/>
  <c r="T11" i="363"/>
  <c r="T17" i="285"/>
  <c r="U73" i="366"/>
  <c r="U71" i="366"/>
  <c r="U72" i="366"/>
  <c r="U61" i="276"/>
  <c r="V34" i="289"/>
  <c r="T61" i="348"/>
  <c r="T60" i="348"/>
  <c r="T59" i="348"/>
  <c r="T58" i="348"/>
  <c r="S51" i="276"/>
  <c r="S76" i="285"/>
  <c r="R59" i="285"/>
  <c r="Q26" i="276"/>
  <c r="W165" i="44"/>
  <c r="W200" i="44" s="1"/>
  <c r="W203" i="44" s="1"/>
  <c r="W215" i="44" s="1"/>
  <c r="W15" i="280" s="1"/>
  <c r="W18" i="280" s="1"/>
  <c r="W15" i="366" s="1"/>
  <c r="W164" i="44"/>
  <c r="W199" i="44" s="1"/>
  <c r="W202" i="44" s="1"/>
  <c r="W214" i="44" s="1"/>
  <c r="W14" i="280" s="1"/>
  <c r="W17" i="280" s="1"/>
  <c r="W90" i="46" s="1"/>
  <c r="U19" i="366"/>
  <c r="U30" i="366" s="1"/>
  <c r="T13" i="276"/>
  <c r="T32" i="363"/>
  <c r="T14" i="363"/>
  <c r="T30" i="285"/>
  <c r="T74" i="366"/>
  <c r="T10" i="276"/>
  <c r="T28" i="363"/>
  <c r="T10" i="363"/>
  <c r="T20" i="363" s="1"/>
  <c r="T16" i="285"/>
  <c r="Y94" i="276"/>
  <c r="Y88" i="276"/>
  <c r="Y26" i="44"/>
  <c r="Y27" i="44" s="1"/>
  <c r="Y11" i="348" s="1"/>
  <c r="Y100" i="44"/>
  <c r="Y196" i="44"/>
  <c r="V41" i="46"/>
  <c r="V43" i="46" s="1"/>
  <c r="V56" i="46" s="1"/>
  <c r="V226" i="44"/>
  <c r="V227" i="44" s="1"/>
  <c r="V42" i="285" s="1"/>
  <c r="V34" i="285"/>
  <c r="V43" i="285"/>
  <c r="V19" i="285"/>
  <c r="V127" i="46"/>
  <c r="V16" i="366"/>
  <c r="V20" i="366" s="1"/>
  <c r="V31" i="366" s="1"/>
  <c r="V91" i="46"/>
  <c r="V95" i="46" s="1"/>
  <c r="V106" i="46" s="1"/>
  <c r="V58" i="46"/>
  <c r="U79" i="46"/>
  <c r="U77" i="46"/>
  <c r="U78" i="46"/>
  <c r="U36" i="366"/>
  <c r="U49" i="366" s="1"/>
  <c r="U37" i="366"/>
  <c r="U50" i="366" s="1"/>
  <c r="U35" i="366"/>
  <c r="U48" i="366" s="1"/>
  <c r="U20" i="366"/>
  <c r="U31" i="366" s="1"/>
  <c r="T16" i="348"/>
  <c r="T22" i="348" s="1"/>
  <c r="T26" i="348"/>
  <c r="T44" i="366"/>
  <c r="T119" i="46"/>
  <c r="T129" i="46" s="1"/>
  <c r="T140" i="46" s="1"/>
  <c r="R78" i="348"/>
  <c r="R66" i="348"/>
  <c r="R73" i="348" s="1"/>
  <c r="Q81" i="348"/>
  <c r="Q69" i="348"/>
  <c r="Q76" i="348" s="1"/>
  <c r="S37" i="363"/>
  <c r="M95" i="276"/>
  <c r="T15" i="276"/>
  <c r="T34" i="363"/>
  <c r="T16" i="363"/>
  <c r="T32" i="285"/>
  <c r="T67" i="285"/>
  <c r="T66" i="285"/>
  <c r="V83" i="348"/>
  <c r="V71" i="348"/>
  <c r="V56" i="348"/>
  <c r="V44" i="348"/>
  <c r="V30" i="348"/>
  <c r="V20" i="348"/>
  <c r="V32" i="289"/>
  <c r="V37" i="289" s="1"/>
  <c r="V16" i="289"/>
  <c r="V21" i="289" s="1"/>
  <c r="V56" i="285"/>
  <c r="V62" i="285" s="1"/>
  <c r="V33" i="366"/>
  <c r="V69" i="366"/>
  <c r="V108" i="46"/>
  <c r="V144" i="46"/>
  <c r="V75" i="46"/>
  <c r="V61" i="44"/>
  <c r="V74" i="278"/>
  <c r="V76" i="278" s="1"/>
  <c r="U112" i="46"/>
  <c r="U125" i="46" s="1"/>
  <c r="U110" i="46"/>
  <c r="U123" i="46" s="1"/>
  <c r="U111" i="46"/>
  <c r="U124" i="46" s="1"/>
  <c r="V58" i="285"/>
  <c r="V41" i="285" s="1"/>
  <c r="V44" i="285" s="1"/>
  <c r="V61" i="285" s="1"/>
  <c r="U65" i="285"/>
  <c r="T34" i="348"/>
  <c r="T33" i="348"/>
  <c r="T32" i="348"/>
  <c r="T85" i="348"/>
  <c r="T86" i="348"/>
  <c r="T88" i="348"/>
  <c r="T87" i="348"/>
  <c r="T25" i="289"/>
  <c r="T48" i="276" s="1"/>
  <c r="T26" i="289"/>
  <c r="T52" i="276" s="1"/>
  <c r="W2" i="348"/>
  <c r="W2" i="276"/>
  <c r="W2" i="363"/>
  <c r="W2" i="289"/>
  <c r="W2" i="285"/>
  <c r="W2" i="366"/>
  <c r="W2" i="46"/>
  <c r="W2" i="280"/>
  <c r="W54" i="44"/>
  <c r="W55" i="44" s="1"/>
  <c r="W52" i="366" s="1"/>
  <c r="W2" i="278"/>
  <c r="W85" i="44"/>
  <c r="W86" i="44" s="1"/>
  <c r="W90" i="44" s="1"/>
  <c r="W47" i="44"/>
  <c r="W48" i="44" s="1"/>
  <c r="W38" i="44"/>
  <c r="W39" i="44" s="1"/>
  <c r="W73" i="44" s="1"/>
  <c r="W74" i="44" s="1"/>
  <c r="W77" i="44" s="1"/>
  <c r="W76" i="44"/>
  <c r="W2" i="44"/>
  <c r="T28" i="348"/>
  <c r="T18" i="348"/>
  <c r="T24" i="348" s="1"/>
  <c r="T46" i="366"/>
  <c r="T121" i="46"/>
  <c r="T131" i="46" s="1"/>
  <c r="S35" i="363"/>
  <c r="S17" i="363"/>
  <c r="S30" i="363"/>
  <c r="S12" i="363"/>
  <c r="S22" i="363" s="1"/>
  <c r="S17" i="276"/>
  <c r="S22" i="276" s="1"/>
  <c r="S26" i="276" s="1"/>
  <c r="T62" i="276"/>
  <c r="Q54" i="348"/>
  <c r="Q42" i="348"/>
  <c r="Q49" i="348" s="1"/>
  <c r="T9" i="276"/>
  <c r="T27" i="363"/>
  <c r="T9" i="363"/>
  <c r="T15" i="285"/>
  <c r="T149" i="46"/>
  <c r="Z5" i="348"/>
  <c r="Z5" i="276"/>
  <c r="Z5" i="363"/>
  <c r="Z5" i="289"/>
  <c r="Z5" i="285"/>
  <c r="Z5" i="366"/>
  <c r="Z5" i="280"/>
  <c r="Z5" i="46"/>
  <c r="Z5" i="44"/>
  <c r="Z16" i="44"/>
  <c r="Z17" i="44" s="1"/>
  <c r="Z5" i="278"/>
  <c r="AA11" i="44"/>
  <c r="R51" i="348"/>
  <c r="R39" i="348"/>
  <c r="R46" i="348" s="1"/>
  <c r="U3" i="348"/>
  <c r="U3" i="276"/>
  <c r="U3" i="363"/>
  <c r="U3" i="289"/>
  <c r="U3" i="285"/>
  <c r="U3" i="366"/>
  <c r="U3" i="46"/>
  <c r="U3" i="280"/>
  <c r="U3" i="278"/>
  <c r="U3" i="44"/>
  <c r="U147" i="46"/>
  <c r="U148" i="46"/>
  <c r="U146" i="46"/>
  <c r="V18" i="289"/>
  <c r="U24" i="289"/>
  <c r="S47" i="276"/>
  <c r="S72" i="285"/>
  <c r="R54" i="276"/>
  <c r="R56" i="276" s="1"/>
  <c r="R83" i="276" s="1"/>
  <c r="S39" i="363"/>
  <c r="R72" i="276" l="1"/>
  <c r="R19" i="289" s="1"/>
  <c r="S74" i="285"/>
  <c r="S70" i="276"/>
  <c r="P76" i="276"/>
  <c r="P89" i="276" s="1"/>
  <c r="Z75" i="278"/>
  <c r="Z60" i="44"/>
  <c r="R81" i="348"/>
  <c r="T19" i="363"/>
  <c r="T21" i="363"/>
  <c r="S40" i="348"/>
  <c r="S47" i="348" s="1"/>
  <c r="S79" i="348"/>
  <c r="R42" i="348"/>
  <c r="R49" i="348" s="1"/>
  <c r="S40" i="363"/>
  <c r="S69" i="348" s="1"/>
  <c r="S76" i="348" s="1"/>
  <c r="T39" i="348"/>
  <c r="T46" i="348" s="1"/>
  <c r="S54" i="276"/>
  <c r="S56" i="276" s="1"/>
  <c r="S83" i="276" s="1"/>
  <c r="T56" i="366"/>
  <c r="T67" i="366" s="1"/>
  <c r="T54" i="366"/>
  <c r="T65" i="366" s="1"/>
  <c r="V19" i="366"/>
  <c r="V30" i="366" s="1"/>
  <c r="T37" i="363"/>
  <c r="T78" i="348" s="1"/>
  <c r="T38" i="363"/>
  <c r="T67" i="348" s="1"/>
  <c r="T74" i="348" s="1"/>
  <c r="V18" i="366"/>
  <c r="V29" i="366" s="1"/>
  <c r="S42" i="348"/>
  <c r="S49" i="348" s="1"/>
  <c r="T39" i="363"/>
  <c r="T68" i="348" s="1"/>
  <c r="T75" i="348" s="1"/>
  <c r="S80" i="348"/>
  <c r="S68" i="348"/>
  <c r="S75" i="348" s="1"/>
  <c r="U26" i="289"/>
  <c r="U52" i="276" s="1"/>
  <c r="U25" i="289"/>
  <c r="U48" i="276" s="1"/>
  <c r="U10" i="276"/>
  <c r="U28" i="363"/>
  <c r="U10" i="363"/>
  <c r="U16" i="285"/>
  <c r="T51" i="348"/>
  <c r="V36" i="366"/>
  <c r="V49" i="366" s="1"/>
  <c r="V37" i="366"/>
  <c r="V50" i="366" s="1"/>
  <c r="V35" i="366"/>
  <c r="V48" i="366" s="1"/>
  <c r="AA5" i="348"/>
  <c r="AA5" i="276"/>
  <c r="AA5" i="363"/>
  <c r="AA5" i="289"/>
  <c r="AA5" i="285"/>
  <c r="AA5" i="366"/>
  <c r="AA5" i="46"/>
  <c r="AA5" i="280"/>
  <c r="AA16" i="44"/>
  <c r="AA17" i="44" s="1"/>
  <c r="AA5" i="278"/>
  <c r="AB11" i="44"/>
  <c r="AA5" i="44"/>
  <c r="W41" i="46"/>
  <c r="W43" i="46" s="1"/>
  <c r="W56" i="46" s="1"/>
  <c r="W226" i="44"/>
  <c r="W227" i="44" s="1"/>
  <c r="W42" i="285" s="1"/>
  <c r="W34" i="285"/>
  <c r="W43" i="285"/>
  <c r="W19" i="285"/>
  <c r="W91" i="46"/>
  <c r="W94" i="46" s="1"/>
  <c r="W105" i="46" s="1"/>
  <c r="W127" i="46"/>
  <c r="W16" i="366"/>
  <c r="W19" i="366" s="1"/>
  <c r="W30" i="366" s="1"/>
  <c r="W58" i="46"/>
  <c r="U67" i="285"/>
  <c r="U66" i="285"/>
  <c r="V148" i="46"/>
  <c r="V146" i="46"/>
  <c r="V147" i="46"/>
  <c r="W58" i="285"/>
  <c r="W41" i="285" s="1"/>
  <c r="V65" i="285"/>
  <c r="U34" i="348"/>
  <c r="U33" i="348"/>
  <c r="U32" i="348"/>
  <c r="U85" i="348"/>
  <c r="U86" i="348"/>
  <c r="U88" i="348"/>
  <c r="U87" i="348"/>
  <c r="U27" i="348"/>
  <c r="U17" i="348"/>
  <c r="U23" i="348" s="1"/>
  <c r="U45" i="366"/>
  <c r="U120" i="46"/>
  <c r="U130" i="46" s="1"/>
  <c r="U141" i="46" s="1"/>
  <c r="Y197" i="44"/>
  <c r="Y162" i="44"/>
  <c r="Y84" i="44"/>
  <c r="Y32" i="44"/>
  <c r="Y33" i="44" s="1"/>
  <c r="U14" i="276"/>
  <c r="U33" i="363"/>
  <c r="U15" i="363"/>
  <c r="U31" i="285"/>
  <c r="V94" i="46"/>
  <c r="V105" i="46" s="1"/>
  <c r="T30" i="363"/>
  <c r="T12" i="363"/>
  <c r="W83" i="348"/>
  <c r="W71" i="348"/>
  <c r="W56" i="348"/>
  <c r="W44" i="348"/>
  <c r="W30" i="348"/>
  <c r="W20" i="348"/>
  <c r="W32" i="289"/>
  <c r="W37" i="289" s="1"/>
  <c r="W56" i="285"/>
  <c r="W62" i="285" s="1"/>
  <c r="W16" i="289"/>
  <c r="W21" i="289" s="1"/>
  <c r="W69" i="366"/>
  <c r="W33" i="366"/>
  <c r="W108" i="46"/>
  <c r="W144" i="46"/>
  <c r="W75" i="46"/>
  <c r="W61" i="44"/>
  <c r="W74" i="278"/>
  <c r="W76" i="278" s="1"/>
  <c r="S53" i="348"/>
  <c r="S41" i="348"/>
  <c r="S48" i="348" s="1"/>
  <c r="V24" i="289"/>
  <c r="W18" i="289"/>
  <c r="T47" i="276"/>
  <c r="T72" i="285"/>
  <c r="T74" i="285" s="1"/>
  <c r="U26" i="348"/>
  <c r="U16" i="348"/>
  <c r="U22" i="348" s="1"/>
  <c r="U44" i="366"/>
  <c r="U119" i="46"/>
  <c r="U129" i="46" s="1"/>
  <c r="U140" i="46" s="1"/>
  <c r="T35" i="363"/>
  <c r="T17" i="363"/>
  <c r="Q67" i="276"/>
  <c r="Q72" i="276" s="1"/>
  <c r="Q30" i="276"/>
  <c r="U13" i="276"/>
  <c r="U32" i="363"/>
  <c r="U14" i="363"/>
  <c r="U30" i="285"/>
  <c r="U74" i="366"/>
  <c r="S140" i="46"/>
  <c r="V93" i="46"/>
  <c r="V104" i="46" s="1"/>
  <c r="X2" i="348"/>
  <c r="X2" i="276"/>
  <c r="X2" i="363"/>
  <c r="X2" i="289"/>
  <c r="X2" i="285"/>
  <c r="X2" i="366"/>
  <c r="X2" i="46"/>
  <c r="X2" i="280"/>
  <c r="X85" i="44"/>
  <c r="X86" i="44" s="1"/>
  <c r="X90" i="44" s="1"/>
  <c r="X47" i="44"/>
  <c r="X48" i="44" s="1"/>
  <c r="X38" i="44"/>
  <c r="X39" i="44" s="1"/>
  <c r="X73" i="44" s="1"/>
  <c r="X74" i="44" s="1"/>
  <c r="X77" i="44" s="1"/>
  <c r="X76" i="44"/>
  <c r="X2" i="44"/>
  <c r="X54" i="44"/>
  <c r="X55" i="44" s="1"/>
  <c r="X52" i="366" s="1"/>
  <c r="X2" i="278"/>
  <c r="U9" i="276"/>
  <c r="U27" i="363"/>
  <c r="U9" i="363"/>
  <c r="U19" i="363" s="1"/>
  <c r="U15" i="285"/>
  <c r="U149" i="46"/>
  <c r="T17" i="276"/>
  <c r="T22" i="276" s="1"/>
  <c r="T26" i="276" s="1"/>
  <c r="S67" i="276"/>
  <c r="S30" i="276"/>
  <c r="S34" i="276" s="1"/>
  <c r="V111" i="46"/>
  <c r="V124" i="46" s="1"/>
  <c r="V112" i="46"/>
  <c r="V125" i="46" s="1"/>
  <c r="V110" i="46"/>
  <c r="V123" i="46" s="1"/>
  <c r="U11" i="276"/>
  <c r="U29" i="363"/>
  <c r="U11" i="363"/>
  <c r="U17" i="285"/>
  <c r="T21" i="285"/>
  <c r="S18" i="276"/>
  <c r="T142" i="46"/>
  <c r="S69" i="276"/>
  <c r="V3" i="348"/>
  <c r="V3" i="276"/>
  <c r="V3" i="363"/>
  <c r="V3" i="289"/>
  <c r="V3" i="285"/>
  <c r="V3" i="366"/>
  <c r="V3" i="46"/>
  <c r="V3" i="280"/>
  <c r="V3" i="44"/>
  <c r="V3" i="278"/>
  <c r="V72" i="366"/>
  <c r="V73" i="366"/>
  <c r="V71" i="366"/>
  <c r="V61" i="276"/>
  <c r="W34" i="289"/>
  <c r="U61" i="348"/>
  <c r="U60" i="348"/>
  <c r="U59" i="348"/>
  <c r="U58" i="348"/>
  <c r="T51" i="276"/>
  <c r="T76" i="285"/>
  <c r="S78" i="348"/>
  <c r="S66" i="348"/>
  <c r="S73" i="348" s="1"/>
  <c r="U28" i="348"/>
  <c r="U18" i="348"/>
  <c r="U24" i="348" s="1"/>
  <c r="U46" i="366"/>
  <c r="U121" i="46"/>
  <c r="U131" i="46" s="1"/>
  <c r="U142" i="46" s="1"/>
  <c r="T36" i="285"/>
  <c r="T60" i="285" s="1"/>
  <c r="S51" i="348"/>
  <c r="S39" i="348"/>
  <c r="S46" i="348" s="1"/>
  <c r="U15" i="276"/>
  <c r="U34" i="363"/>
  <c r="U16" i="363"/>
  <c r="U32" i="285"/>
  <c r="R38" i="276"/>
  <c r="R95" i="276" s="1"/>
  <c r="R35" i="289"/>
  <c r="T141" i="46"/>
  <c r="Z94" i="276"/>
  <c r="Z88" i="276"/>
  <c r="Z26" i="44"/>
  <c r="Z27" i="44" s="1"/>
  <c r="Z11" i="348" s="1"/>
  <c r="Z100" i="44"/>
  <c r="Z196" i="44"/>
  <c r="V79" i="46"/>
  <c r="V77" i="46"/>
  <c r="V78" i="46"/>
  <c r="U62" i="276"/>
  <c r="R76" i="276"/>
  <c r="R89" i="276" s="1"/>
  <c r="X164" i="44"/>
  <c r="X199" i="44" s="1"/>
  <c r="X202" i="44" s="1"/>
  <c r="X214" i="44" s="1"/>
  <c r="X14" i="280" s="1"/>
  <c r="X17" i="280" s="1"/>
  <c r="X90" i="46" s="1"/>
  <c r="X165" i="44"/>
  <c r="X200" i="44" s="1"/>
  <c r="X203" i="44" s="1"/>
  <c r="X215" i="44" s="1"/>
  <c r="X15" i="280" s="1"/>
  <c r="X18" i="280" s="1"/>
  <c r="X15" i="366" s="1"/>
  <c r="T66" i="366"/>
  <c r="T70" i="276" l="1"/>
  <c r="AA75" i="278"/>
  <c r="AA60" i="44"/>
  <c r="W93" i="46"/>
  <c r="W104" i="46" s="1"/>
  <c r="U21" i="363"/>
  <c r="T22" i="363"/>
  <c r="U20" i="363"/>
  <c r="S81" i="348"/>
  <c r="W20" i="366"/>
  <c r="W31" i="366" s="1"/>
  <c r="W18" i="366"/>
  <c r="W29" i="366" s="1"/>
  <c r="W95" i="46"/>
  <c r="W106" i="46" s="1"/>
  <c r="T79" i="348"/>
  <c r="U37" i="363"/>
  <c r="U78" i="348" s="1"/>
  <c r="S54" i="348"/>
  <c r="T80" i="348"/>
  <c r="T66" i="348"/>
  <c r="T73" i="348" s="1"/>
  <c r="U55" i="366"/>
  <c r="U66" i="366" s="1"/>
  <c r="U56" i="366"/>
  <c r="U67" i="366" s="1"/>
  <c r="U54" i="366"/>
  <c r="U65" i="366" s="1"/>
  <c r="W44" i="285"/>
  <c r="W61" i="285" s="1"/>
  <c r="T18" i="276"/>
  <c r="S72" i="276"/>
  <c r="S76" i="276" s="1"/>
  <c r="S89" i="276" s="1"/>
  <c r="V28" i="348"/>
  <c r="V18" i="348"/>
  <c r="V24" i="348" s="1"/>
  <c r="V46" i="366"/>
  <c r="V121" i="46"/>
  <c r="V131" i="46" s="1"/>
  <c r="V142" i="46" s="1"/>
  <c r="V62" i="276"/>
  <c r="T67" i="276"/>
  <c r="T30" i="276"/>
  <c r="T34" i="276" s="1"/>
  <c r="X43" i="285"/>
  <c r="X19" i="285"/>
  <c r="X34" i="285"/>
  <c r="X127" i="46"/>
  <c r="X16" i="366"/>
  <c r="X20" i="366" s="1"/>
  <c r="X31" i="366" s="1"/>
  <c r="X91" i="46"/>
  <c r="X93" i="46" s="1"/>
  <c r="X104" i="46" s="1"/>
  <c r="X58" i="46"/>
  <c r="X83" i="348"/>
  <c r="X71" i="348"/>
  <c r="X56" i="348"/>
  <c r="X44" i="348"/>
  <c r="X30" i="348"/>
  <c r="X20" i="348"/>
  <c r="X32" i="289"/>
  <c r="X56" i="285"/>
  <c r="X16" i="289"/>
  <c r="X33" i="366"/>
  <c r="X69" i="366"/>
  <c r="X144" i="46"/>
  <c r="X108" i="46"/>
  <c r="X75" i="46"/>
  <c r="X74" i="278"/>
  <c r="X76" i="278" s="1"/>
  <c r="X61" i="44"/>
  <c r="Q76" i="276"/>
  <c r="Q19" i="289"/>
  <c r="V26" i="289"/>
  <c r="V52" i="276" s="1"/>
  <c r="V25" i="289"/>
  <c r="V48" i="276" s="1"/>
  <c r="W3" i="348"/>
  <c r="W3" i="276"/>
  <c r="W3" i="363"/>
  <c r="W3" i="289"/>
  <c r="W3" i="285"/>
  <c r="W3" i="366"/>
  <c r="W3" i="280"/>
  <c r="W3" i="46"/>
  <c r="W3" i="44"/>
  <c r="W3" i="278"/>
  <c r="W37" i="366"/>
  <c r="W50" i="366" s="1"/>
  <c r="W35" i="366"/>
  <c r="W48" i="366" s="1"/>
  <c r="W36" i="366"/>
  <c r="W49" i="366" s="1"/>
  <c r="W61" i="276"/>
  <c r="X34" i="289"/>
  <c r="V61" i="348"/>
  <c r="V60" i="348"/>
  <c r="V59" i="348"/>
  <c r="V58" i="348"/>
  <c r="T40" i="363"/>
  <c r="T52" i="348"/>
  <c r="T40" i="348"/>
  <c r="T47" i="348" s="1"/>
  <c r="V27" i="363"/>
  <c r="V9" i="276"/>
  <c r="V9" i="363"/>
  <c r="V15" i="285"/>
  <c r="V149" i="46"/>
  <c r="AB5" i="348"/>
  <c r="AB5" i="276"/>
  <c r="AB5" i="363"/>
  <c r="AB5" i="289"/>
  <c r="AB5" i="285"/>
  <c r="AB5" i="366"/>
  <c r="AB5" i="46"/>
  <c r="AB5" i="280"/>
  <c r="AC11" i="44"/>
  <c r="AB5" i="44"/>
  <c r="AB16" i="44"/>
  <c r="AB17" i="44" s="1"/>
  <c r="AB5" i="278"/>
  <c r="U38" i="363"/>
  <c r="V13" i="276"/>
  <c r="V32" i="363"/>
  <c r="V14" i="363"/>
  <c r="V30" i="285"/>
  <c r="V74" i="366"/>
  <c r="U39" i="363"/>
  <c r="U35" i="363"/>
  <c r="U17" i="363"/>
  <c r="W78" i="46"/>
  <c r="W79" i="46"/>
  <c r="W77" i="46"/>
  <c r="W72" i="366"/>
  <c r="W73" i="366"/>
  <c r="W71" i="366"/>
  <c r="Y2" i="348"/>
  <c r="Y2" i="276"/>
  <c r="Y2" i="363"/>
  <c r="Y2" i="289"/>
  <c r="Y2" i="285"/>
  <c r="Y2" i="366"/>
  <c r="Y2" i="280"/>
  <c r="Y2" i="46"/>
  <c r="Y76" i="44"/>
  <c r="Y2" i="44"/>
  <c r="Y54" i="44"/>
  <c r="Y55" i="44" s="1"/>
  <c r="Y52" i="366" s="1"/>
  <c r="Y2" i="278"/>
  <c r="Y85" i="44"/>
  <c r="Y86" i="44" s="1"/>
  <c r="Y90" i="44" s="1"/>
  <c r="Y47" i="44"/>
  <c r="Y48" i="44" s="1"/>
  <c r="Y38" i="44"/>
  <c r="Y39" i="44" s="1"/>
  <c r="Y73" i="44" s="1"/>
  <c r="Y74" i="44" s="1"/>
  <c r="Y77" i="44" s="1"/>
  <c r="V67" i="285"/>
  <c r="V66" i="285"/>
  <c r="V11" i="276"/>
  <c r="V29" i="363"/>
  <c r="V11" i="363"/>
  <c r="V17" i="285"/>
  <c r="V27" i="348"/>
  <c r="V17" i="348"/>
  <c r="V23" i="348" s="1"/>
  <c r="V45" i="366"/>
  <c r="V120" i="46"/>
  <c r="V130" i="46" s="1"/>
  <c r="V141" i="46" s="1"/>
  <c r="V15" i="276"/>
  <c r="V34" i="363"/>
  <c r="V16" i="363"/>
  <c r="V32" i="285"/>
  <c r="T59" i="285"/>
  <c r="S38" i="276"/>
  <c r="S95" i="276" s="1"/>
  <c r="S35" i="289"/>
  <c r="U30" i="363"/>
  <c r="U40" i="363" s="1"/>
  <c r="U12" i="363"/>
  <c r="U22" i="363" s="1"/>
  <c r="U17" i="276"/>
  <c r="U22" i="276" s="1"/>
  <c r="U26" i="276" s="1"/>
  <c r="U36" i="285"/>
  <c r="U60" i="285" s="1"/>
  <c r="T54" i="276"/>
  <c r="T56" i="276" s="1"/>
  <c r="T83" i="276" s="1"/>
  <c r="W148" i="46"/>
  <c r="W146" i="46"/>
  <c r="W147" i="46"/>
  <c r="W24" i="289"/>
  <c r="X18" i="289"/>
  <c r="V34" i="348"/>
  <c r="V33" i="348"/>
  <c r="V32" i="348"/>
  <c r="V86" i="348"/>
  <c r="V88" i="348"/>
  <c r="V87" i="348"/>
  <c r="V85" i="348"/>
  <c r="T69" i="276"/>
  <c r="U47" i="276"/>
  <c r="U72" i="285"/>
  <c r="U74" i="285" s="1"/>
  <c r="V16" i="348"/>
  <c r="V22" i="348" s="1"/>
  <c r="V26" i="348"/>
  <c r="V44" i="366"/>
  <c r="V119" i="46"/>
  <c r="V129" i="46" s="1"/>
  <c r="V140" i="46" s="1"/>
  <c r="Z162" i="44"/>
  <c r="Z84" i="44"/>
  <c r="Z32" i="44"/>
  <c r="Z33" i="44" s="1"/>
  <c r="Z197" i="44"/>
  <c r="T53" i="348"/>
  <c r="T41" i="348"/>
  <c r="T48" i="348" s="1"/>
  <c r="V14" i="276"/>
  <c r="V33" i="363"/>
  <c r="V15" i="363"/>
  <c r="V31" i="285"/>
  <c r="U21" i="285"/>
  <c r="U59" i="285" s="1"/>
  <c r="X226" i="44"/>
  <c r="X227" i="44" s="1"/>
  <c r="X42" i="285" s="1"/>
  <c r="X41" i="46"/>
  <c r="X43" i="46" s="1"/>
  <c r="X56" i="46" s="1"/>
  <c r="Q34" i="276"/>
  <c r="W111" i="46"/>
  <c r="W124" i="46" s="1"/>
  <c r="W112" i="46"/>
  <c r="W125" i="46" s="1"/>
  <c r="W110" i="46"/>
  <c r="W123" i="46" s="1"/>
  <c r="X58" i="285"/>
  <c r="X41" i="285" s="1"/>
  <c r="W65" i="285"/>
  <c r="Y165" i="44"/>
  <c r="Y200" i="44" s="1"/>
  <c r="Y203" i="44" s="1"/>
  <c r="Y215" i="44" s="1"/>
  <c r="Y15" i="280" s="1"/>
  <c r="Y18" i="280" s="1"/>
  <c r="Y15" i="366" s="1"/>
  <c r="Y164" i="44"/>
  <c r="Y199" i="44" s="1"/>
  <c r="Y202" i="44" s="1"/>
  <c r="Y214" i="44" s="1"/>
  <c r="Y14" i="280" s="1"/>
  <c r="Y17" i="280" s="1"/>
  <c r="Y90" i="46" s="1"/>
  <c r="V10" i="276"/>
  <c r="V28" i="363"/>
  <c r="V10" i="363"/>
  <c r="V16" i="285"/>
  <c r="U51" i="276"/>
  <c r="U76" i="285"/>
  <c r="AA94" i="276"/>
  <c r="AA88" i="276"/>
  <c r="AA100" i="44"/>
  <c r="AA196" i="44"/>
  <c r="AA26" i="44"/>
  <c r="AA27" i="44" s="1"/>
  <c r="AA11" i="348" s="1"/>
  <c r="U70" i="276" l="1"/>
  <c r="AB75" i="278"/>
  <c r="AB60" i="44"/>
  <c r="Q89" i="276"/>
  <c r="V20" i="363"/>
  <c r="V40" i="348" s="1"/>
  <c r="V47" i="348" s="1"/>
  <c r="V19" i="363"/>
  <c r="V21" i="363"/>
  <c r="U66" i="348"/>
  <c r="U73" i="348" s="1"/>
  <c r="X94" i="46"/>
  <c r="X105" i="46" s="1"/>
  <c r="V38" i="363"/>
  <c r="V67" i="348" s="1"/>
  <c r="V74" i="348" s="1"/>
  <c r="S19" i="289"/>
  <c r="X44" i="285"/>
  <c r="X61" i="285" s="1"/>
  <c r="V54" i="366"/>
  <c r="V65" i="366" s="1"/>
  <c r="V55" i="366"/>
  <c r="V66" i="366" s="1"/>
  <c r="V56" i="366"/>
  <c r="V67" i="366" s="1"/>
  <c r="U18" i="276"/>
  <c r="X95" i="46"/>
  <c r="X106" i="46" s="1"/>
  <c r="X112" i="46" s="1"/>
  <c r="X125" i="46" s="1"/>
  <c r="V39" i="363"/>
  <c r="V68" i="348" s="1"/>
  <c r="V75" i="348" s="1"/>
  <c r="V37" i="363"/>
  <c r="V78" i="348" s="1"/>
  <c r="U52" i="348"/>
  <c r="U40" i="348"/>
  <c r="U47" i="348" s="1"/>
  <c r="W67" i="285"/>
  <c r="W66" i="285"/>
  <c r="Z165" i="44"/>
  <c r="Z200" i="44" s="1"/>
  <c r="Z203" i="44" s="1"/>
  <c r="Z215" i="44" s="1"/>
  <c r="Z15" i="280" s="1"/>
  <c r="Z18" i="280" s="1"/>
  <c r="Z15" i="366" s="1"/>
  <c r="Z164" i="44"/>
  <c r="Z199" i="44" s="1"/>
  <c r="Z202" i="44" s="1"/>
  <c r="Z214" i="44" s="1"/>
  <c r="Z14" i="280" s="1"/>
  <c r="Z17" i="280" s="1"/>
  <c r="Z90" i="46" s="1"/>
  <c r="W9" i="276"/>
  <c r="W27" i="363"/>
  <c r="W9" i="363"/>
  <c r="W15" i="285"/>
  <c r="W149" i="46"/>
  <c r="U67" i="276"/>
  <c r="U30" i="276"/>
  <c r="Y83" i="348"/>
  <c r="Y71" i="348"/>
  <c r="Y56" i="348"/>
  <c r="Y30" i="348"/>
  <c r="Y44" i="348"/>
  <c r="Y20" i="348"/>
  <c r="Y32" i="289"/>
  <c r="Y16" i="289"/>
  <c r="Y56" i="285"/>
  <c r="Y33" i="366"/>
  <c r="Y69" i="366"/>
  <c r="Y144" i="46"/>
  <c r="Y108" i="46"/>
  <c r="Y75" i="46"/>
  <c r="Y74" i="278"/>
  <c r="Y76" i="278" s="1"/>
  <c r="Y61" i="44"/>
  <c r="W16" i="348"/>
  <c r="W22" i="348" s="1"/>
  <c r="W26" i="348"/>
  <c r="W44" i="366"/>
  <c r="W119" i="46"/>
  <c r="W129" i="46" s="1"/>
  <c r="W140" i="46" s="1"/>
  <c r="U80" i="348"/>
  <c r="U68" i="348"/>
  <c r="U75" i="348" s="1"/>
  <c r="V17" i="276"/>
  <c r="V22" i="276" s="1"/>
  <c r="V26" i="276" s="1"/>
  <c r="T81" i="348"/>
  <c r="T69" i="348"/>
  <c r="T76" i="348" s="1"/>
  <c r="X3" i="348"/>
  <c r="X3" i="276"/>
  <c r="X3" i="363"/>
  <c r="X3" i="289"/>
  <c r="X3" i="285"/>
  <c r="X3" i="366"/>
  <c r="X3" i="280"/>
  <c r="X3" i="46"/>
  <c r="X3" i="44"/>
  <c r="X3" i="278"/>
  <c r="U51" i="348"/>
  <c r="U39" i="348"/>
  <c r="U46" i="348" s="1"/>
  <c r="Q38" i="276"/>
  <c r="Q35" i="289"/>
  <c r="W11" i="276"/>
  <c r="W29" i="363"/>
  <c r="W11" i="363"/>
  <c r="W17" i="285"/>
  <c r="V47" i="276"/>
  <c r="V72" i="285"/>
  <c r="W13" i="276"/>
  <c r="W32" i="363"/>
  <c r="W14" i="363"/>
  <c r="W30" i="285"/>
  <c r="W74" i="366"/>
  <c r="W28" i="348"/>
  <c r="W34" i="348" s="1"/>
  <c r="W18" i="348"/>
  <c r="W24" i="348" s="1"/>
  <c r="W46" i="366"/>
  <c r="W121" i="46"/>
  <c r="W131" i="46" s="1"/>
  <c r="W142" i="46" s="1"/>
  <c r="V35" i="363"/>
  <c r="V17" i="363"/>
  <c r="AB94" i="276"/>
  <c r="AB88" i="276"/>
  <c r="AB196" i="44"/>
  <c r="AB26" i="44"/>
  <c r="AB27" i="44" s="1"/>
  <c r="AB11" i="348" s="1"/>
  <c r="AB100" i="44"/>
  <c r="V30" i="363"/>
  <c r="V12" i="363"/>
  <c r="T38" i="276"/>
  <c r="T95" i="276" s="1"/>
  <c r="T35" i="289"/>
  <c r="X18" i="366"/>
  <c r="X29" i="366" s="1"/>
  <c r="X35" i="366" s="1"/>
  <c r="X48" i="366" s="1"/>
  <c r="V52" i="348"/>
  <c r="T54" i="348"/>
  <c r="T42" i="348"/>
  <c r="T49" i="348" s="1"/>
  <c r="Z2" i="348"/>
  <c r="Z2" i="276"/>
  <c r="Z2" i="363"/>
  <c r="Z2" i="289"/>
  <c r="Z2" i="285"/>
  <c r="Z2" i="366"/>
  <c r="Z2" i="280"/>
  <c r="Z2" i="46"/>
  <c r="Z76" i="44"/>
  <c r="Z2" i="44"/>
  <c r="Z54" i="44"/>
  <c r="Z55" i="44" s="1"/>
  <c r="Z52" i="366" s="1"/>
  <c r="Z2" i="278"/>
  <c r="Z85" i="44"/>
  <c r="Z86" i="44" s="1"/>
  <c r="Z90" i="44" s="1"/>
  <c r="Z47" i="44"/>
  <c r="Z48" i="44" s="1"/>
  <c r="Z38" i="44"/>
  <c r="Z39" i="44" s="1"/>
  <c r="Z73" i="44" s="1"/>
  <c r="Z74" i="44" s="1"/>
  <c r="Z77" i="44" s="1"/>
  <c r="W26" i="289"/>
  <c r="W52" i="276" s="1"/>
  <c r="W25" i="289"/>
  <c r="W48" i="276" s="1"/>
  <c r="U54" i="348"/>
  <c r="U42" i="348"/>
  <c r="U49" i="348" s="1"/>
  <c r="V51" i="276"/>
  <c r="V76" i="285"/>
  <c r="W15" i="276"/>
  <c r="W34" i="363"/>
  <c r="W16" i="363"/>
  <c r="W32" i="285"/>
  <c r="W27" i="348"/>
  <c r="W17" i="348"/>
  <c r="W23" i="348" s="1"/>
  <c r="W45" i="366"/>
  <c r="W120" i="46"/>
  <c r="W130" i="46" s="1"/>
  <c r="W141" i="46" s="1"/>
  <c r="V36" i="285"/>
  <c r="V60" i="285" s="1"/>
  <c r="V21" i="285"/>
  <c r="V59" i="285" s="1"/>
  <c r="W62" i="276"/>
  <c r="X37" i="366"/>
  <c r="X50" i="366" s="1"/>
  <c r="T72" i="276"/>
  <c r="X19" i="366"/>
  <c r="X30" i="366" s="1"/>
  <c r="X36" i="366" s="1"/>
  <c r="X49" i="366" s="1"/>
  <c r="AA84" i="44"/>
  <c r="AA32" i="44"/>
  <c r="AA33" i="44" s="1"/>
  <c r="AA197" i="44"/>
  <c r="AA162" i="44"/>
  <c r="U54" i="276"/>
  <c r="U56" i="276" s="1"/>
  <c r="U83" i="276" s="1"/>
  <c r="W28" i="363"/>
  <c r="W10" i="276"/>
  <c r="W10" i="363"/>
  <c r="W16" i="285"/>
  <c r="U81" i="348"/>
  <c r="U69" i="348"/>
  <c r="U76" i="348" s="1"/>
  <c r="Y41" i="46"/>
  <c r="Y226" i="44"/>
  <c r="Y227" i="44" s="1"/>
  <c r="Y42" i="285" s="1"/>
  <c r="Y43" i="285"/>
  <c r="Y34" i="285"/>
  <c r="Y19" i="285"/>
  <c r="Y16" i="366"/>
  <c r="Y20" i="366" s="1"/>
  <c r="Y31" i="366" s="1"/>
  <c r="Y91" i="46"/>
  <c r="Y93" i="46" s="1"/>
  <c r="Y104" i="46" s="1"/>
  <c r="Y127" i="46"/>
  <c r="Y58" i="46"/>
  <c r="W14" i="276"/>
  <c r="W33" i="363"/>
  <c r="W15" i="363"/>
  <c r="W31" i="285"/>
  <c r="U69" i="276"/>
  <c r="U79" i="348"/>
  <c r="U67" i="348"/>
  <c r="U74" i="348" s="1"/>
  <c r="AC5" i="348"/>
  <c r="AC5" i="276"/>
  <c r="AC5" i="363"/>
  <c r="AC5" i="289"/>
  <c r="AC5" i="285"/>
  <c r="AC5" i="366"/>
  <c r="AC5" i="280"/>
  <c r="AC5" i="46"/>
  <c r="AD11" i="44"/>
  <c r="AC5" i="44"/>
  <c r="AC16" i="44"/>
  <c r="AC17" i="44" s="1"/>
  <c r="AC5" i="278"/>
  <c r="X110" i="46"/>
  <c r="X123" i="46" s="1"/>
  <c r="X111" i="46"/>
  <c r="X124" i="46" s="1"/>
  <c r="W33" i="348"/>
  <c r="W32" i="348"/>
  <c r="U53" i="348"/>
  <c r="U41" i="348"/>
  <c r="U48" i="348" s="1"/>
  <c r="V70" i="276" l="1"/>
  <c r="V74" i="285"/>
  <c r="V69" i="276" s="1"/>
  <c r="AC75" i="278"/>
  <c r="AC60" i="44"/>
  <c r="Y43" i="46"/>
  <c r="Y56" i="46" s="1"/>
  <c r="V22" i="363"/>
  <c r="V54" i="348" s="1"/>
  <c r="W20" i="363"/>
  <c r="W21" i="363"/>
  <c r="W19" i="363"/>
  <c r="V79" i="348"/>
  <c r="V80" i="348"/>
  <c r="V66" i="348"/>
  <c r="V73" i="348" s="1"/>
  <c r="W54" i="366"/>
  <c r="W65" i="366" s="1"/>
  <c r="W55" i="366"/>
  <c r="W66" i="366" s="1"/>
  <c r="W56" i="366"/>
  <c r="W67" i="366" s="1"/>
  <c r="V18" i="276"/>
  <c r="V51" i="348"/>
  <c r="V39" i="348"/>
  <c r="V46" i="348" s="1"/>
  <c r="T76" i="276"/>
  <c r="T89" i="276" s="1"/>
  <c r="T19" i="289"/>
  <c r="V40" i="363"/>
  <c r="W35" i="363"/>
  <c r="W17" i="363"/>
  <c r="Y18" i="366"/>
  <c r="Y29" i="366" s="1"/>
  <c r="Y35" i="366" s="1"/>
  <c r="Y48" i="366" s="1"/>
  <c r="U72" i="276"/>
  <c r="W37" i="363"/>
  <c r="Y95" i="46"/>
  <c r="Y106" i="46" s="1"/>
  <c r="Y112" i="46" s="1"/>
  <c r="Y125" i="46" s="1"/>
  <c r="W47" i="276"/>
  <c r="W72" i="285"/>
  <c r="AA165" i="44"/>
  <c r="AA200" i="44" s="1"/>
  <c r="AA203" i="44" s="1"/>
  <c r="AA215" i="44" s="1"/>
  <c r="AA15" i="280" s="1"/>
  <c r="AA18" i="280" s="1"/>
  <c r="AA15" i="366" s="1"/>
  <c r="AA164" i="44"/>
  <c r="AA199" i="44" s="1"/>
  <c r="AA202" i="44" s="1"/>
  <c r="AA214" i="44" s="1"/>
  <c r="AA14" i="280" s="1"/>
  <c r="AA17" i="280" s="1"/>
  <c r="AA90" i="46" s="1"/>
  <c r="Z41" i="46"/>
  <c r="Z43" i="46" s="1"/>
  <c r="Z56" i="46" s="1"/>
  <c r="Z226" i="44"/>
  <c r="Z227" i="44" s="1"/>
  <c r="Z42" i="285" s="1"/>
  <c r="Z34" i="285"/>
  <c r="Z43" i="285"/>
  <c r="Z19" i="285"/>
  <c r="Z127" i="46"/>
  <c r="Z16" i="366"/>
  <c r="Z20" i="366" s="1"/>
  <c r="Z31" i="366" s="1"/>
  <c r="Z58" i="46"/>
  <c r="Z91" i="46"/>
  <c r="Z94" i="46" s="1"/>
  <c r="Z105" i="46" s="1"/>
  <c r="W36" i="285"/>
  <c r="W60" i="285" s="1"/>
  <c r="W39" i="363"/>
  <c r="Q95" i="276"/>
  <c r="Z93" i="46"/>
  <c r="Z104" i="46" s="1"/>
  <c r="Y37" i="366"/>
  <c r="Y50" i="366" s="1"/>
  <c r="Y24" i="348"/>
  <c r="Y23" i="348"/>
  <c r="Y22" i="348"/>
  <c r="Y73" i="348"/>
  <c r="Y76" i="348"/>
  <c r="Y75" i="348"/>
  <c r="Y74" i="348"/>
  <c r="W30" i="363"/>
  <c r="W12" i="363"/>
  <c r="W17" i="276"/>
  <c r="W22" i="276" s="1"/>
  <c r="W26" i="276" s="1"/>
  <c r="Y94" i="46"/>
  <c r="Y105" i="46" s="1"/>
  <c r="W51" i="276"/>
  <c r="W76" i="285"/>
  <c r="AC94" i="276"/>
  <c r="AC88" i="276"/>
  <c r="AC26" i="44"/>
  <c r="AC27" i="44" s="1"/>
  <c r="AC11" i="348" s="1"/>
  <c r="AC100" i="44"/>
  <c r="AC196" i="44"/>
  <c r="W38" i="363"/>
  <c r="Z83" i="348"/>
  <c r="Z71" i="348"/>
  <c r="Z56" i="348"/>
  <c r="Z44" i="348"/>
  <c r="Z30" i="348"/>
  <c r="Z20" i="348"/>
  <c r="Z32" i="289"/>
  <c r="Z16" i="289"/>
  <c r="Z56" i="285"/>
  <c r="Z33" i="366"/>
  <c r="Z69" i="366"/>
  <c r="Z108" i="46"/>
  <c r="Z144" i="46"/>
  <c r="Z75" i="46"/>
  <c r="Z61" i="44"/>
  <c r="Z74" i="278"/>
  <c r="Z76" i="278" s="1"/>
  <c r="V54" i="276"/>
  <c r="V56" i="276" s="1"/>
  <c r="V83" i="276" s="1"/>
  <c r="Y19" i="366"/>
  <c r="Y30" i="366" s="1"/>
  <c r="Y36" i="366" s="1"/>
  <c r="Y49" i="366" s="1"/>
  <c r="V67" i="276"/>
  <c r="V30" i="276"/>
  <c r="V34" i="276" s="1"/>
  <c r="Y110" i="46"/>
  <c r="Y123" i="46" s="1"/>
  <c r="Y111" i="46"/>
  <c r="Y124" i="46" s="1"/>
  <c r="Y49" i="348"/>
  <c r="Y48" i="348"/>
  <c r="Y47" i="348"/>
  <c r="Y46" i="348"/>
  <c r="W21" i="285"/>
  <c r="W59" i="285" s="1"/>
  <c r="AD5" i="348"/>
  <c r="AD5" i="276"/>
  <c r="AD5" i="363"/>
  <c r="AD5" i="289"/>
  <c r="AD5" i="285"/>
  <c r="AD5" i="366"/>
  <c r="AD5" i="280"/>
  <c r="AD5" i="46"/>
  <c r="AD5" i="44"/>
  <c r="AD16" i="44"/>
  <c r="AD17" i="44" s="1"/>
  <c r="AD5" i="278"/>
  <c r="AE11" i="44"/>
  <c r="AA2" i="348"/>
  <c r="AA2" i="276"/>
  <c r="AA2" i="363"/>
  <c r="AA2" i="289"/>
  <c r="AA2" i="285"/>
  <c r="AA2" i="366"/>
  <c r="AA2" i="46"/>
  <c r="AA2" i="280"/>
  <c r="AA54" i="44"/>
  <c r="AA55" i="44" s="1"/>
  <c r="AA52" i="366" s="1"/>
  <c r="AA2" i="278"/>
  <c r="AA85" i="44"/>
  <c r="AA86" i="44" s="1"/>
  <c r="AA90" i="44" s="1"/>
  <c r="AA47" i="44"/>
  <c r="AA48" i="44" s="1"/>
  <c r="AA38" i="44"/>
  <c r="AA39" i="44" s="1"/>
  <c r="AA73" i="44" s="1"/>
  <c r="AA74" i="44" s="1"/>
  <c r="AA77" i="44" s="1"/>
  <c r="AA76" i="44"/>
  <c r="AA2" i="44"/>
  <c r="V53" i="348"/>
  <c r="V41" i="348"/>
  <c r="V48" i="348" s="1"/>
  <c r="AB197" i="44"/>
  <c r="AB162" i="44"/>
  <c r="AB84" i="44"/>
  <c r="AB32" i="44"/>
  <c r="AB33" i="44" s="1"/>
  <c r="Y3" i="348"/>
  <c r="Y3" i="276"/>
  <c r="Y3" i="363"/>
  <c r="Y3" i="289"/>
  <c r="Y3" i="285"/>
  <c r="Y3" i="366"/>
  <c r="Y3" i="46"/>
  <c r="Y3" i="280"/>
  <c r="Y3" i="278"/>
  <c r="Y3" i="44"/>
  <c r="U34" i="276"/>
  <c r="V72" i="276" l="1"/>
  <c r="V76" i="276" s="1"/>
  <c r="V89" i="276" s="1"/>
  <c r="W74" i="285"/>
  <c r="W69" i="276" s="1"/>
  <c r="W70" i="276"/>
  <c r="AD75" i="278"/>
  <c r="AD60" i="44"/>
  <c r="W22" i="363"/>
  <c r="W54" i="348" s="1"/>
  <c r="W61" i="348" s="1"/>
  <c r="V42" i="348"/>
  <c r="V49" i="348" s="1"/>
  <c r="Z95" i="46"/>
  <c r="Z106" i="46" s="1"/>
  <c r="Z112" i="46" s="1"/>
  <c r="Z125" i="46" s="1"/>
  <c r="W40" i="363"/>
  <c r="W69" i="348" s="1"/>
  <c r="W76" i="348" s="1"/>
  <c r="AA41" i="46"/>
  <c r="AA43" i="46" s="1"/>
  <c r="AA56" i="46" s="1"/>
  <c r="AA226" i="44"/>
  <c r="AA227" i="44" s="1"/>
  <c r="AA42" i="285" s="1"/>
  <c r="W51" i="348"/>
  <c r="W58" i="348" s="1"/>
  <c r="W39" i="348"/>
  <c r="W46" i="348" s="1"/>
  <c r="AB2" i="348"/>
  <c r="AB2" i="276"/>
  <c r="AB2" i="363"/>
  <c r="AB2" i="289"/>
  <c r="AB2" i="285"/>
  <c r="AB2" i="366"/>
  <c r="AB2" i="46"/>
  <c r="AB2" i="280"/>
  <c r="AB85" i="44"/>
  <c r="AB86" i="44" s="1"/>
  <c r="AB90" i="44" s="1"/>
  <c r="AB47" i="44"/>
  <c r="AB48" i="44" s="1"/>
  <c r="AB38" i="44"/>
  <c r="AB39" i="44" s="1"/>
  <c r="AB73" i="44" s="1"/>
  <c r="AB74" i="44" s="1"/>
  <c r="AB77" i="44" s="1"/>
  <c r="AB76" i="44"/>
  <c r="AB2" i="44"/>
  <c r="AB54" i="44"/>
  <c r="AB55" i="44" s="1"/>
  <c r="AB52" i="366" s="1"/>
  <c r="AB2" i="278"/>
  <c r="AA83" i="348"/>
  <c r="AA71" i="348"/>
  <c r="AA56" i="348"/>
  <c r="AA44" i="348"/>
  <c r="AA30" i="348"/>
  <c r="AA20" i="348"/>
  <c r="AA32" i="289"/>
  <c r="AA56" i="285"/>
  <c r="AA16" i="289"/>
  <c r="AA69" i="366"/>
  <c r="AA33" i="366"/>
  <c r="AA108" i="46"/>
  <c r="AA144" i="46"/>
  <c r="AA75" i="46"/>
  <c r="AA61" i="44"/>
  <c r="AA74" i="278"/>
  <c r="AA76" i="278" s="1"/>
  <c r="AD94" i="276"/>
  <c r="AD88" i="276"/>
  <c r="AD26" i="44"/>
  <c r="AD27" i="44" s="1"/>
  <c r="AD11" i="348" s="1"/>
  <c r="AD100" i="44"/>
  <c r="AD196" i="44"/>
  <c r="Z111" i="46"/>
  <c r="Z124" i="46" s="1"/>
  <c r="Z110" i="46"/>
  <c r="Z123" i="46" s="1"/>
  <c r="Z49" i="348"/>
  <c r="Z48" i="348"/>
  <c r="Z47" i="348"/>
  <c r="Z46" i="348"/>
  <c r="W18" i="276"/>
  <c r="W53" i="348"/>
  <c r="W60" i="348" s="1"/>
  <c r="W41" i="348"/>
  <c r="W48" i="348" s="1"/>
  <c r="Z3" i="348"/>
  <c r="Z3" i="276"/>
  <c r="Z3" i="363"/>
  <c r="Z3" i="289"/>
  <c r="Z3" i="285"/>
  <c r="Z3" i="366"/>
  <c r="Z3" i="46"/>
  <c r="Z3" i="280"/>
  <c r="Z3" i="44"/>
  <c r="Z3" i="278"/>
  <c r="W79" i="348"/>
  <c r="W86" i="348" s="1"/>
  <c r="W67" i="348"/>
  <c r="W74" i="348" s="1"/>
  <c r="AC197" i="44"/>
  <c r="AC162" i="44"/>
  <c r="AC84" i="44"/>
  <c r="AC32" i="44"/>
  <c r="AC33" i="44" s="1"/>
  <c r="W80" i="348"/>
  <c r="W87" i="348" s="1"/>
  <c r="W68" i="348"/>
  <c r="W75" i="348" s="1"/>
  <c r="W78" i="348"/>
  <c r="W85" i="348" s="1"/>
  <c r="W66" i="348"/>
  <c r="W73" i="348" s="1"/>
  <c r="V81" i="348"/>
  <c r="V69" i="348"/>
  <c r="V76" i="348" s="1"/>
  <c r="Z19" i="366"/>
  <c r="Z30" i="366" s="1"/>
  <c r="Z36" i="366" s="1"/>
  <c r="Z49" i="366" s="1"/>
  <c r="AE5" i="348"/>
  <c r="AE5" i="276"/>
  <c r="AE5" i="363"/>
  <c r="AE5" i="289"/>
  <c r="AE5" i="285"/>
  <c r="AE5" i="366"/>
  <c r="AE5" i="46"/>
  <c r="AE5" i="280"/>
  <c r="AE16" i="44"/>
  <c r="AE17" i="44" s="1"/>
  <c r="AE5" i="278"/>
  <c r="AF11" i="44"/>
  <c r="AE5" i="44"/>
  <c r="U38" i="276"/>
  <c r="U35" i="289"/>
  <c r="AB164" i="44"/>
  <c r="AB199" i="44" s="1"/>
  <c r="AB202" i="44" s="1"/>
  <c r="AB214" i="44" s="1"/>
  <c r="AB14" i="280" s="1"/>
  <c r="AB17" i="280" s="1"/>
  <c r="AB90" i="46" s="1"/>
  <c r="AB165" i="44"/>
  <c r="AB200" i="44" s="1"/>
  <c r="AB203" i="44" s="1"/>
  <c r="AB215" i="44" s="1"/>
  <c r="AB15" i="280" s="1"/>
  <c r="AB18" i="280" s="1"/>
  <c r="AB15" i="366" s="1"/>
  <c r="Z37" i="366"/>
  <c r="Z50" i="366" s="1"/>
  <c r="Z24" i="348"/>
  <c r="Z23" i="348"/>
  <c r="Z22" i="348"/>
  <c r="Z76" i="348"/>
  <c r="Z75" i="348"/>
  <c r="Z73" i="348"/>
  <c r="Z74" i="348"/>
  <c r="U76" i="276"/>
  <c r="U89" i="276" s="1"/>
  <c r="U19" i="289"/>
  <c r="Z18" i="366"/>
  <c r="Z29" i="366" s="1"/>
  <c r="Z35" i="366" s="1"/>
  <c r="Z48" i="366" s="1"/>
  <c r="AA34" i="285"/>
  <c r="AA43" i="285"/>
  <c r="AA19" i="285"/>
  <c r="AA91" i="46"/>
  <c r="AA95" i="46" s="1"/>
  <c r="AA106" i="46" s="1"/>
  <c r="AA127" i="46"/>
  <c r="AA16" i="366"/>
  <c r="AA20" i="366" s="1"/>
  <c r="AA31" i="366" s="1"/>
  <c r="AA58" i="46"/>
  <c r="V38" i="276"/>
  <c r="V95" i="276" s="1"/>
  <c r="V35" i="289"/>
  <c r="W67" i="276"/>
  <c r="W30" i="276"/>
  <c r="W34" i="276" s="1"/>
  <c r="W54" i="276"/>
  <c r="W56" i="276" s="1"/>
  <c r="W83" i="276" s="1"/>
  <c r="W52" i="348"/>
  <c r="W59" i="348" s="1"/>
  <c r="W40" i="348"/>
  <c r="W47" i="348" s="1"/>
  <c r="V19" i="289" l="1"/>
  <c r="W72" i="276"/>
  <c r="W76" i="276" s="1"/>
  <c r="W89" i="276" s="1"/>
  <c r="AA37" i="366"/>
  <c r="AA94" i="46"/>
  <c r="AE75" i="278"/>
  <c r="AE60" i="44"/>
  <c r="W42" i="348"/>
  <c r="W49" i="348" s="1"/>
  <c r="W81" i="348"/>
  <c r="W88" i="348" s="1"/>
  <c r="U95" i="276"/>
  <c r="AC2" i="348"/>
  <c r="AC2" i="276"/>
  <c r="AC2" i="363"/>
  <c r="AC2" i="289"/>
  <c r="AC2" i="285"/>
  <c r="AC2" i="366"/>
  <c r="AC2" i="280"/>
  <c r="AC2" i="46"/>
  <c r="AC76" i="44"/>
  <c r="AC2" i="44"/>
  <c r="AC54" i="44"/>
  <c r="AC55" i="44" s="1"/>
  <c r="AC52" i="366" s="1"/>
  <c r="AC2" i="278"/>
  <c r="AC85" i="44"/>
  <c r="AC86" i="44" s="1"/>
  <c r="AC90" i="44" s="1"/>
  <c r="AC47" i="44"/>
  <c r="AC48" i="44" s="1"/>
  <c r="AC38" i="44"/>
  <c r="AC39" i="44" s="1"/>
  <c r="AC73" i="44" s="1"/>
  <c r="AC74" i="44" s="1"/>
  <c r="AC77" i="44" s="1"/>
  <c r="AA24" i="348"/>
  <c r="AA23" i="348"/>
  <c r="AA22" i="348"/>
  <c r="AA74" i="348"/>
  <c r="AA76" i="348"/>
  <c r="AA75" i="348"/>
  <c r="AA73" i="348"/>
  <c r="AA93" i="46"/>
  <c r="AA104" i="46" s="1"/>
  <c r="AA110" i="46" s="1"/>
  <c r="AA123" i="46" s="1"/>
  <c r="AE94" i="276"/>
  <c r="AE88" i="276"/>
  <c r="AE100" i="44"/>
  <c r="AE196" i="44"/>
  <c r="AE26" i="44"/>
  <c r="AE27" i="44" s="1"/>
  <c r="AE11" i="348" s="1"/>
  <c r="AA18" i="366"/>
  <c r="AA29" i="366" s="1"/>
  <c r="AA35" i="366" s="1"/>
  <c r="AA48" i="366" s="1"/>
  <c r="W38" i="276"/>
  <c r="W95" i="276" s="1"/>
  <c r="W35" i="289"/>
  <c r="AF5" i="348"/>
  <c r="AF5" i="276"/>
  <c r="AF5" i="363"/>
  <c r="AF5" i="289"/>
  <c r="AF5" i="285"/>
  <c r="AF5" i="366"/>
  <c r="AF5" i="46"/>
  <c r="AF5" i="280"/>
  <c r="AG11" i="44"/>
  <c r="AF5" i="44"/>
  <c r="AF16" i="44"/>
  <c r="AF17" i="44" s="1"/>
  <c r="AF5" i="278"/>
  <c r="AC164" i="44"/>
  <c r="AC199" i="44" s="1"/>
  <c r="AC202" i="44" s="1"/>
  <c r="AC214" i="44" s="1"/>
  <c r="AC14" i="280" s="1"/>
  <c r="AC17" i="280" s="1"/>
  <c r="AC90" i="46" s="1"/>
  <c r="AC165" i="44"/>
  <c r="AC200" i="44" s="1"/>
  <c r="AC203" i="44" s="1"/>
  <c r="AC215" i="44" s="1"/>
  <c r="AC15" i="280" s="1"/>
  <c r="AC18" i="280" s="1"/>
  <c r="AC15" i="366" s="1"/>
  <c r="AD162" i="44"/>
  <c r="AD84" i="44"/>
  <c r="AD32" i="44"/>
  <c r="AD33" i="44" s="1"/>
  <c r="AD197" i="44"/>
  <c r="AA112" i="46"/>
  <c r="AA125" i="46" s="1"/>
  <c r="AA49" i="348"/>
  <c r="AA48" i="348"/>
  <c r="AA47" i="348"/>
  <c r="AA46" i="348"/>
  <c r="AB226" i="44"/>
  <c r="AB227" i="44" s="1"/>
  <c r="AB42" i="285" s="1"/>
  <c r="AB41" i="46"/>
  <c r="AB43" i="46" s="1"/>
  <c r="AB56" i="46" s="1"/>
  <c r="AA105" i="46"/>
  <c r="AA19" i="366"/>
  <c r="AA30" i="366" s="1"/>
  <c r="AA36" i="366" s="1"/>
  <c r="AA49" i="366" s="1"/>
  <c r="AA3" i="348"/>
  <c r="AA3" i="276"/>
  <c r="AA3" i="363"/>
  <c r="AA3" i="289"/>
  <c r="AA3" i="285"/>
  <c r="AA3" i="366"/>
  <c r="AA3" i="280"/>
  <c r="AA3" i="46"/>
  <c r="AA3" i="44"/>
  <c r="AA3" i="278"/>
  <c r="AA50" i="366"/>
  <c r="AB43" i="285"/>
  <c r="AB19" i="285"/>
  <c r="AB34" i="285"/>
  <c r="AB127" i="46"/>
  <c r="AB16" i="366"/>
  <c r="AB91" i="46"/>
  <c r="AB93" i="46" s="1"/>
  <c r="AB104" i="46" s="1"/>
  <c r="AB58" i="46"/>
  <c r="AB83" i="348"/>
  <c r="AB71" i="348"/>
  <c r="AB44" i="348"/>
  <c r="AB56" i="348"/>
  <c r="AB30" i="348"/>
  <c r="AB20" i="348"/>
  <c r="AB32" i="289"/>
  <c r="AB56" i="285"/>
  <c r="AB16" i="289"/>
  <c r="AB33" i="366"/>
  <c r="AB69" i="366"/>
  <c r="AB144" i="46"/>
  <c r="AB108" i="46"/>
  <c r="AB75" i="46"/>
  <c r="AB74" i="278"/>
  <c r="AB76" i="278" s="1"/>
  <c r="AB61" i="44"/>
  <c r="W19" i="289" l="1"/>
  <c r="AF75" i="278"/>
  <c r="AF60" i="44"/>
  <c r="AA111" i="46"/>
  <c r="AA124" i="46" s="1"/>
  <c r="AB20" i="366"/>
  <c r="AB31" i="366" s="1"/>
  <c r="AB37" i="366" s="1"/>
  <c r="AB50" i="366" s="1"/>
  <c r="AB110" i="46"/>
  <c r="AB123" i="46" s="1"/>
  <c r="AG5" i="348"/>
  <c r="AG5" i="276"/>
  <c r="AG5" i="363"/>
  <c r="AG5" i="289"/>
  <c r="AG5" i="285"/>
  <c r="AG5" i="366"/>
  <c r="AG5" i="280"/>
  <c r="AG5" i="46"/>
  <c r="AH11" i="44"/>
  <c r="AG5" i="44"/>
  <c r="AG16" i="44"/>
  <c r="AG17" i="44" s="1"/>
  <c r="AG5" i="278"/>
  <c r="AB3" i="348"/>
  <c r="AB3" i="276"/>
  <c r="AB3" i="363"/>
  <c r="AB3" i="289"/>
  <c r="AB3" i="285"/>
  <c r="AB3" i="366"/>
  <c r="AB3" i="280"/>
  <c r="AB3" i="46"/>
  <c r="AB3" i="44"/>
  <c r="AB3" i="278"/>
  <c r="AD165" i="44"/>
  <c r="AD200" i="44" s="1"/>
  <c r="AD203" i="44" s="1"/>
  <c r="AD215" i="44" s="1"/>
  <c r="AD15" i="280" s="1"/>
  <c r="AD18" i="280" s="1"/>
  <c r="AD15" i="366" s="1"/>
  <c r="AD164" i="44"/>
  <c r="AD199" i="44" s="1"/>
  <c r="AD202" i="44" s="1"/>
  <c r="AD214" i="44" s="1"/>
  <c r="AD14" i="280" s="1"/>
  <c r="AD17" i="280" s="1"/>
  <c r="AD90" i="46" s="1"/>
  <c r="AB18" i="366"/>
  <c r="AB29" i="366" s="1"/>
  <c r="AB35" i="366" s="1"/>
  <c r="AB48" i="366" s="1"/>
  <c r="AE84" i="44"/>
  <c r="AE32" i="44"/>
  <c r="AE33" i="44" s="1"/>
  <c r="AE197" i="44"/>
  <c r="AE162" i="44"/>
  <c r="AC41" i="46"/>
  <c r="AC43" i="46" s="1"/>
  <c r="AC56" i="46" s="1"/>
  <c r="AC226" i="44"/>
  <c r="AC227" i="44" s="1"/>
  <c r="AC42" i="285" s="1"/>
  <c r="AC43" i="285"/>
  <c r="AC34" i="285"/>
  <c r="AC19" i="285"/>
  <c r="AC16" i="366"/>
  <c r="AC19" i="366" s="1"/>
  <c r="AC30" i="366" s="1"/>
  <c r="AC91" i="46"/>
  <c r="AC93" i="46" s="1"/>
  <c r="AC104" i="46" s="1"/>
  <c r="AC127" i="46"/>
  <c r="AC58" i="46"/>
  <c r="AB94" i="46"/>
  <c r="AB105" i="46" s="1"/>
  <c r="AB111" i="46" s="1"/>
  <c r="AB124" i="46" s="1"/>
  <c r="AB49" i="348"/>
  <c r="AB48" i="348"/>
  <c r="AB47" i="348"/>
  <c r="AB46" i="348"/>
  <c r="AF94" i="276"/>
  <c r="AF88" i="276"/>
  <c r="AF196" i="44"/>
  <c r="AF26" i="44"/>
  <c r="AF27" i="44" s="1"/>
  <c r="AF11" i="348" s="1"/>
  <c r="AF100" i="44"/>
  <c r="AB24" i="348"/>
  <c r="AB23" i="348"/>
  <c r="AB22" i="348"/>
  <c r="AB76" i="348"/>
  <c r="AB75" i="348"/>
  <c r="AB73" i="348"/>
  <c r="AB74" i="348"/>
  <c r="AD2" i="348"/>
  <c r="AD2" i="276"/>
  <c r="AD2" i="363"/>
  <c r="AD2" i="289"/>
  <c r="AD2" i="285"/>
  <c r="AD2" i="366"/>
  <c r="AD2" i="280"/>
  <c r="AD2" i="46"/>
  <c r="AD76" i="44"/>
  <c r="AD2" i="44"/>
  <c r="AD54" i="44"/>
  <c r="AD55" i="44" s="1"/>
  <c r="AD52" i="366" s="1"/>
  <c r="AD2" i="278"/>
  <c r="AD85" i="44"/>
  <c r="AD86" i="44" s="1"/>
  <c r="AD90" i="44" s="1"/>
  <c r="AD47" i="44"/>
  <c r="AD48" i="44" s="1"/>
  <c r="AD38" i="44"/>
  <c r="AD39" i="44" s="1"/>
  <c r="AD73" i="44" s="1"/>
  <c r="AD74" i="44" s="1"/>
  <c r="AD77" i="44" s="1"/>
  <c r="AC83" i="348"/>
  <c r="AC71" i="348"/>
  <c r="AC56" i="348"/>
  <c r="AC44" i="348"/>
  <c r="AC30" i="348"/>
  <c r="AC20" i="348"/>
  <c r="AC32" i="289"/>
  <c r="AC16" i="289"/>
  <c r="AC56" i="285"/>
  <c r="AC33" i="366"/>
  <c r="AC69" i="366"/>
  <c r="AC144" i="46"/>
  <c r="AC108" i="46"/>
  <c r="AC75" i="46"/>
  <c r="AC74" i="278"/>
  <c r="AC76" i="278" s="1"/>
  <c r="AC61" i="44"/>
  <c r="AB19" i="366"/>
  <c r="AB30" i="366" s="1"/>
  <c r="AB36" i="366" s="1"/>
  <c r="AB49" i="366" s="1"/>
  <c r="AB95" i="46"/>
  <c r="AB106" i="46" s="1"/>
  <c r="AB112" i="46" s="1"/>
  <c r="AB125" i="46" s="1"/>
  <c r="AG75" i="278" l="1"/>
  <c r="AG60" i="44"/>
  <c r="AC18" i="366"/>
  <c r="AC29" i="366" s="1"/>
  <c r="AC20" i="366"/>
  <c r="AC31" i="366" s="1"/>
  <c r="AC36" i="366"/>
  <c r="AC49" i="366" s="1"/>
  <c r="AC37" i="366"/>
  <c r="AC50" i="366" s="1"/>
  <c r="AC35" i="366"/>
  <c r="AC48" i="366" s="1"/>
  <c r="AC24" i="348"/>
  <c r="AC23" i="348"/>
  <c r="AC22" i="348"/>
  <c r="AC76" i="348"/>
  <c r="AC75" i="348"/>
  <c r="AC73" i="348"/>
  <c r="AC74" i="348"/>
  <c r="AD41" i="46"/>
  <c r="AD43" i="46" s="1"/>
  <c r="AD56" i="46" s="1"/>
  <c r="AD226" i="44"/>
  <c r="AD227" i="44" s="1"/>
  <c r="AD42" i="285" s="1"/>
  <c r="AD34" i="285"/>
  <c r="AD43" i="285"/>
  <c r="AD16" i="366"/>
  <c r="AD19" i="366" s="1"/>
  <c r="AD30" i="366" s="1"/>
  <c r="AD19" i="285"/>
  <c r="AD127" i="46"/>
  <c r="AD91" i="46"/>
  <c r="AD95" i="46" s="1"/>
  <c r="AD106" i="46" s="1"/>
  <c r="AD58" i="46"/>
  <c r="AH5" i="348"/>
  <c r="AH5" i="276"/>
  <c r="AH5" i="363"/>
  <c r="AH5" i="289"/>
  <c r="AH5" i="285"/>
  <c r="AH5" i="366"/>
  <c r="AH5" i="280"/>
  <c r="AH5" i="46"/>
  <c r="AH5" i="44"/>
  <c r="AH16" i="44"/>
  <c r="AH17" i="44" s="1"/>
  <c r="AH5" i="278"/>
  <c r="AI11" i="44"/>
  <c r="AC95" i="46"/>
  <c r="AC106" i="46" s="1"/>
  <c r="AC112" i="46" s="1"/>
  <c r="AC125" i="46" s="1"/>
  <c r="AD83" i="348"/>
  <c r="AD71" i="348"/>
  <c r="AD56" i="348"/>
  <c r="AD44" i="348"/>
  <c r="AD30" i="348"/>
  <c r="AD20" i="348"/>
  <c r="AD32" i="289"/>
  <c r="AD16" i="289"/>
  <c r="AD56" i="285"/>
  <c r="AD33" i="366"/>
  <c r="AD69" i="366"/>
  <c r="AD108" i="46"/>
  <c r="AD144" i="46"/>
  <c r="AD75" i="46"/>
  <c r="AD61" i="44"/>
  <c r="AD74" i="278"/>
  <c r="AD76" i="278" s="1"/>
  <c r="AC110" i="46"/>
  <c r="AC123" i="46" s="1"/>
  <c r="AE165" i="44"/>
  <c r="AE200" i="44" s="1"/>
  <c r="AE203" i="44" s="1"/>
  <c r="AE215" i="44" s="1"/>
  <c r="AE15" i="280" s="1"/>
  <c r="AE18" i="280" s="1"/>
  <c r="AE15" i="366" s="1"/>
  <c r="AE164" i="44"/>
  <c r="AE199" i="44" s="1"/>
  <c r="AE202" i="44" s="1"/>
  <c r="AE214" i="44" s="1"/>
  <c r="AE14" i="280" s="1"/>
  <c r="AE17" i="280" s="1"/>
  <c r="AE90" i="46" s="1"/>
  <c r="AC3" i="348"/>
  <c r="AC3" i="276"/>
  <c r="AC3" i="363"/>
  <c r="AC3" i="289"/>
  <c r="AC3" i="285"/>
  <c r="AC3" i="366"/>
  <c r="AC3" i="46"/>
  <c r="AC3" i="280"/>
  <c r="AC3" i="278"/>
  <c r="AC3" i="44"/>
  <c r="AC49" i="348"/>
  <c r="AC48" i="348"/>
  <c r="AC47" i="348"/>
  <c r="AC46" i="348"/>
  <c r="AF197" i="44"/>
  <c r="AF162" i="44"/>
  <c r="AF84" i="44"/>
  <c r="AF32" i="44"/>
  <c r="AF33" i="44" s="1"/>
  <c r="AG94" i="276"/>
  <c r="AG88" i="276"/>
  <c r="AG26" i="44"/>
  <c r="AG27" i="44" s="1"/>
  <c r="AG11" i="348" s="1"/>
  <c r="AG100" i="44"/>
  <c r="AG196" i="44"/>
  <c r="AC94" i="46"/>
  <c r="AC105" i="46" s="1"/>
  <c r="AC111" i="46" s="1"/>
  <c r="AC124" i="46" s="1"/>
  <c r="AE2" i="348"/>
  <c r="AE2" i="276"/>
  <c r="AE2" i="363"/>
  <c r="AE2" i="289"/>
  <c r="AE2" i="285"/>
  <c r="AE2" i="366"/>
  <c r="AE2" i="46"/>
  <c r="AE2" i="280"/>
  <c r="AE54" i="44"/>
  <c r="AE55" i="44" s="1"/>
  <c r="AE52" i="366" s="1"/>
  <c r="AE2" i="278"/>
  <c r="AE85" i="44"/>
  <c r="AE86" i="44" s="1"/>
  <c r="AE90" i="44" s="1"/>
  <c r="AE47" i="44"/>
  <c r="AE48" i="44" s="1"/>
  <c r="AE38" i="44"/>
  <c r="AE39" i="44" s="1"/>
  <c r="AE73" i="44" s="1"/>
  <c r="AE74" i="44" s="1"/>
  <c r="AE77" i="44" s="1"/>
  <c r="AE76" i="44"/>
  <c r="AE2" i="44"/>
  <c r="AH75" i="278" l="1"/>
  <c r="AH60" i="44"/>
  <c r="AD94" i="46"/>
  <c r="AD105" i="46" s="1"/>
  <c r="AD93" i="46"/>
  <c r="AD104" i="46" s="1"/>
  <c r="AD110" i="46" s="1"/>
  <c r="AD123" i="46" s="1"/>
  <c r="AD20" i="366"/>
  <c r="AD31" i="366" s="1"/>
  <c r="AD37" i="366" s="1"/>
  <c r="AD50" i="366" s="1"/>
  <c r="AD18" i="366"/>
  <c r="AD29" i="366" s="1"/>
  <c r="AD35" i="366" s="1"/>
  <c r="AD48" i="366" s="1"/>
  <c r="AE83" i="348"/>
  <c r="AE71" i="348"/>
  <c r="AE56" i="348"/>
  <c r="AE44" i="348"/>
  <c r="AE30" i="348"/>
  <c r="AE20" i="348"/>
  <c r="AE32" i="289"/>
  <c r="AE56" i="285"/>
  <c r="AE16" i="289"/>
  <c r="AE69" i="366"/>
  <c r="AE33" i="366"/>
  <c r="AE108" i="46"/>
  <c r="AE144" i="46"/>
  <c r="AE75" i="46"/>
  <c r="AE61" i="44"/>
  <c r="AE74" i="278"/>
  <c r="AE76" i="278" s="1"/>
  <c r="AF164" i="44"/>
  <c r="AF199" i="44" s="1"/>
  <c r="AF202" i="44" s="1"/>
  <c r="AF214" i="44" s="1"/>
  <c r="AF14" i="280" s="1"/>
  <c r="AF17" i="280" s="1"/>
  <c r="AF90" i="46" s="1"/>
  <c r="AF165" i="44"/>
  <c r="AF200" i="44" s="1"/>
  <c r="AF203" i="44" s="1"/>
  <c r="AF215" i="44" s="1"/>
  <c r="AF15" i="280" s="1"/>
  <c r="AF18" i="280" s="1"/>
  <c r="AF15" i="366" s="1"/>
  <c r="AD111" i="46"/>
  <c r="AD124" i="46" s="1"/>
  <c r="AD112" i="46"/>
  <c r="AD125" i="46" s="1"/>
  <c r="AD49" i="348"/>
  <c r="AD48" i="348"/>
  <c r="AD47" i="348"/>
  <c r="AD46" i="348"/>
  <c r="AD3" i="348"/>
  <c r="AD3" i="276"/>
  <c r="AD3" i="363"/>
  <c r="AD3" i="289"/>
  <c r="AD3" i="285"/>
  <c r="AD3" i="366"/>
  <c r="AD3" i="46"/>
  <c r="AD3" i="280"/>
  <c r="AD3" i="44"/>
  <c r="AD3" i="278"/>
  <c r="AH94" i="276"/>
  <c r="AH88" i="276"/>
  <c r="AH26" i="44"/>
  <c r="AH27" i="44" s="1"/>
  <c r="AH11" i="348" s="1"/>
  <c r="AH100" i="44"/>
  <c r="AH196" i="44"/>
  <c r="AF2" i="348"/>
  <c r="AF2" i="276"/>
  <c r="AF2" i="363"/>
  <c r="AF2" i="289"/>
  <c r="AF2" i="285"/>
  <c r="AF2" i="366"/>
  <c r="AF2" i="46"/>
  <c r="AF2" i="280"/>
  <c r="AF85" i="44"/>
  <c r="AF86" i="44" s="1"/>
  <c r="AF90" i="44" s="1"/>
  <c r="AF47" i="44"/>
  <c r="AF48" i="44" s="1"/>
  <c r="AF38" i="44"/>
  <c r="AF39" i="44" s="1"/>
  <c r="AF73" i="44" s="1"/>
  <c r="AF74" i="44" s="1"/>
  <c r="AF77" i="44" s="1"/>
  <c r="AF76" i="44"/>
  <c r="AF2" i="44"/>
  <c r="AF54" i="44"/>
  <c r="AF55" i="44" s="1"/>
  <c r="AF52" i="366" s="1"/>
  <c r="AF2" i="278"/>
  <c r="AE41" i="46"/>
  <c r="AE43" i="46" s="1"/>
  <c r="AE56" i="46" s="1"/>
  <c r="AE226" i="44"/>
  <c r="AE227" i="44" s="1"/>
  <c r="AE42" i="285" s="1"/>
  <c r="AE34" i="285"/>
  <c r="AE43" i="285"/>
  <c r="AE19" i="285"/>
  <c r="AE91" i="46"/>
  <c r="AE95" i="46" s="1"/>
  <c r="AE106" i="46" s="1"/>
  <c r="AE127" i="46"/>
  <c r="AE16" i="366"/>
  <c r="AE18" i="366" s="1"/>
  <c r="AE29" i="366" s="1"/>
  <c r="AE58" i="46"/>
  <c r="AG197" i="44"/>
  <c r="AG162" i="44"/>
  <c r="AG84" i="44"/>
  <c r="AG32" i="44"/>
  <c r="AG33" i="44" s="1"/>
  <c r="AD36" i="366"/>
  <c r="AD49" i="366" s="1"/>
  <c r="AD24" i="348"/>
  <c r="AD23" i="348"/>
  <c r="AD22" i="348"/>
  <c r="AD76" i="348"/>
  <c r="AD75" i="348"/>
  <c r="AD73" i="348"/>
  <c r="AD74" i="348"/>
  <c r="AI5" i="348"/>
  <c r="AI5" i="276"/>
  <c r="AI5" i="363"/>
  <c r="AI5" i="289"/>
  <c r="AI5" i="285"/>
  <c r="AI5" i="366"/>
  <c r="AI5" i="46"/>
  <c r="AI5" i="280"/>
  <c r="AI16" i="44"/>
  <c r="AI17" i="44" s="1"/>
  <c r="AI5" i="278"/>
  <c r="AJ11" i="44"/>
  <c r="AI5" i="44"/>
  <c r="AI75" i="278" l="1"/>
  <c r="AI60" i="44"/>
  <c r="AG2" i="348"/>
  <c r="AG2" i="276"/>
  <c r="AG2" i="363"/>
  <c r="AG2" i="289"/>
  <c r="AG2" i="285"/>
  <c r="AG2" i="366"/>
  <c r="AG2" i="280"/>
  <c r="AG2" i="46"/>
  <c r="AG76" i="44"/>
  <c r="AG2" i="44"/>
  <c r="AG54" i="44"/>
  <c r="AG55" i="44" s="1"/>
  <c r="AG52" i="366" s="1"/>
  <c r="AG2" i="278"/>
  <c r="AG85" i="44"/>
  <c r="AG86" i="44" s="1"/>
  <c r="AG90" i="44" s="1"/>
  <c r="AG47" i="44"/>
  <c r="AG48" i="44" s="1"/>
  <c r="AG38" i="44"/>
  <c r="AG39" i="44" s="1"/>
  <c r="AG73" i="44" s="1"/>
  <c r="AG74" i="44" s="1"/>
  <c r="AG77" i="44" s="1"/>
  <c r="AF43" i="285"/>
  <c r="AF19" i="285"/>
  <c r="AF34" i="285"/>
  <c r="AF127" i="46"/>
  <c r="AF16" i="366"/>
  <c r="AF18" i="366" s="1"/>
  <c r="AF29" i="366" s="1"/>
  <c r="AF91" i="46"/>
  <c r="AF93" i="46" s="1"/>
  <c r="AF104" i="46" s="1"/>
  <c r="AF58" i="46"/>
  <c r="AF83" i="348"/>
  <c r="AF71" i="348"/>
  <c r="AF56" i="348"/>
  <c r="AF44" i="348"/>
  <c r="AF30" i="348"/>
  <c r="AF20" i="348"/>
  <c r="AF32" i="289"/>
  <c r="AF56" i="285"/>
  <c r="AF16" i="289"/>
  <c r="AF33" i="366"/>
  <c r="AF69" i="366"/>
  <c r="AF144" i="46"/>
  <c r="AF108" i="46"/>
  <c r="AF75" i="46"/>
  <c r="AF74" i="278"/>
  <c r="AF76" i="278" s="1"/>
  <c r="AF61" i="44"/>
  <c r="AE20" i="366"/>
  <c r="AE31" i="366" s="1"/>
  <c r="AE37" i="366" s="1"/>
  <c r="AE50" i="366" s="1"/>
  <c r="AE3" i="348"/>
  <c r="AE3" i="276"/>
  <c r="AE3" i="363"/>
  <c r="AE3" i="289"/>
  <c r="AE3" i="285"/>
  <c r="AE3" i="366"/>
  <c r="AE3" i="280"/>
  <c r="AE3" i="46"/>
  <c r="AE3" i="44"/>
  <c r="AE3" i="278"/>
  <c r="AE35" i="366"/>
  <c r="AE48" i="366" s="1"/>
  <c r="AI94" i="276"/>
  <c r="AI88" i="276"/>
  <c r="AI100" i="44"/>
  <c r="AI196" i="44"/>
  <c r="AI26" i="44"/>
  <c r="AI27" i="44" s="1"/>
  <c r="AI11" i="348" s="1"/>
  <c r="AE19" i="366"/>
  <c r="AE30" i="366" s="1"/>
  <c r="AE36" i="366" s="1"/>
  <c r="AE49" i="366" s="1"/>
  <c r="AE94" i="46"/>
  <c r="AE105" i="46" s="1"/>
  <c r="AE111" i="46" s="1"/>
  <c r="AE124" i="46" s="1"/>
  <c r="AE24" i="348"/>
  <c r="AE23" i="348"/>
  <c r="AE22" i="348"/>
  <c r="AE74" i="348"/>
  <c r="AE76" i="348"/>
  <c r="AE75" i="348"/>
  <c r="AE73" i="348"/>
  <c r="AJ5" i="348"/>
  <c r="AJ5" i="276"/>
  <c r="AJ5" i="363"/>
  <c r="AJ5" i="289"/>
  <c r="AJ5" i="285"/>
  <c r="AJ5" i="366"/>
  <c r="AJ5" i="46"/>
  <c r="AJ5" i="280"/>
  <c r="AK11" i="44"/>
  <c r="AJ5" i="44"/>
  <c r="AJ16" i="44"/>
  <c r="AJ17" i="44" s="1"/>
  <c r="AJ5" i="278"/>
  <c r="AG164" i="44"/>
  <c r="AG199" i="44" s="1"/>
  <c r="AG202" i="44" s="1"/>
  <c r="AG214" i="44" s="1"/>
  <c r="AG14" i="280" s="1"/>
  <c r="AG17" i="280" s="1"/>
  <c r="AG90" i="46" s="1"/>
  <c r="AG165" i="44"/>
  <c r="AG200" i="44" s="1"/>
  <c r="AG203" i="44" s="1"/>
  <c r="AG215" i="44" s="1"/>
  <c r="AG15" i="280" s="1"/>
  <c r="AG18" i="280" s="1"/>
  <c r="AG15" i="366" s="1"/>
  <c r="AH162" i="44"/>
  <c r="AH84" i="44"/>
  <c r="AH32" i="44"/>
  <c r="AH33" i="44" s="1"/>
  <c r="AH197" i="44"/>
  <c r="AE93" i="46"/>
  <c r="AE104" i="46" s="1"/>
  <c r="AF226" i="44"/>
  <c r="AF227" i="44" s="1"/>
  <c r="AF42" i="285" s="1"/>
  <c r="AF41" i="46"/>
  <c r="AF43" i="46" s="1"/>
  <c r="AF56" i="46" s="1"/>
  <c r="AE112" i="46"/>
  <c r="AE125" i="46" s="1"/>
  <c r="AE110" i="46"/>
  <c r="AE123" i="46" s="1"/>
  <c r="AE49" i="348"/>
  <c r="AE48" i="348"/>
  <c r="AE47" i="348"/>
  <c r="AE46" i="348"/>
  <c r="AF19" i="366"/>
  <c r="AF30" i="366" s="1"/>
  <c r="AJ75" i="278" l="1"/>
  <c r="AJ60" i="44"/>
  <c r="AF20" i="366"/>
  <c r="AF31" i="366" s="1"/>
  <c r="AF94" i="46"/>
  <c r="AF105" i="46" s="1"/>
  <c r="AF111" i="46" s="1"/>
  <c r="AF124" i="46" s="1"/>
  <c r="AF95" i="46"/>
  <c r="AF106" i="46" s="1"/>
  <c r="AF112" i="46" s="1"/>
  <c r="AF125" i="46" s="1"/>
  <c r="AH165" i="44"/>
  <c r="AH200" i="44" s="1"/>
  <c r="AH203" i="44" s="1"/>
  <c r="AH215" i="44" s="1"/>
  <c r="AH15" i="280" s="1"/>
  <c r="AH18" i="280" s="1"/>
  <c r="AH15" i="366" s="1"/>
  <c r="AH164" i="44"/>
  <c r="AH199" i="44" s="1"/>
  <c r="AH202" i="44" s="1"/>
  <c r="AH214" i="44" s="1"/>
  <c r="AH14" i="280" s="1"/>
  <c r="AH17" i="280" s="1"/>
  <c r="AH90" i="46" s="1"/>
  <c r="AJ94" i="276"/>
  <c r="AJ88" i="276"/>
  <c r="AJ196" i="44"/>
  <c r="AJ26" i="44"/>
  <c r="AJ27" i="44" s="1"/>
  <c r="AJ11" i="348" s="1"/>
  <c r="AJ100" i="44"/>
  <c r="AF37" i="366"/>
  <c r="AF50" i="366" s="1"/>
  <c r="AF35" i="366"/>
  <c r="AF48" i="366" s="1"/>
  <c r="AF36" i="366"/>
  <c r="AF49" i="366" s="1"/>
  <c r="AF24" i="348"/>
  <c r="AF23" i="348"/>
  <c r="AF22" i="348"/>
  <c r="AF76" i="348"/>
  <c r="AF75" i="348"/>
  <c r="AF73" i="348"/>
  <c r="AF74" i="348"/>
  <c r="AI84" i="44"/>
  <c r="AI32" i="44"/>
  <c r="AI33" i="44" s="1"/>
  <c r="AI197" i="44"/>
  <c r="AI162" i="44"/>
  <c r="AF110" i="46"/>
  <c r="AF123" i="46" s="1"/>
  <c r="AH2" i="348"/>
  <c r="AH2" i="276"/>
  <c r="AH2" i="363"/>
  <c r="AH2" i="289"/>
  <c r="AH2" i="285"/>
  <c r="AH2" i="366"/>
  <c r="AH2" i="280"/>
  <c r="AH2" i="46"/>
  <c r="AH76" i="44"/>
  <c r="AH2" i="44"/>
  <c r="AH54" i="44"/>
  <c r="AH55" i="44" s="1"/>
  <c r="AH52" i="366" s="1"/>
  <c r="AH2" i="278"/>
  <c r="AH85" i="44"/>
  <c r="AH86" i="44" s="1"/>
  <c r="AH90" i="44" s="1"/>
  <c r="AH47" i="44"/>
  <c r="AH48" i="44" s="1"/>
  <c r="AH38" i="44"/>
  <c r="AH39" i="44" s="1"/>
  <c r="AH73" i="44" s="1"/>
  <c r="AH74" i="44" s="1"/>
  <c r="AH77" i="44" s="1"/>
  <c r="AK5" i="348"/>
  <c r="AK5" i="276"/>
  <c r="AK5" i="363"/>
  <c r="AK5" i="289"/>
  <c r="AK5" i="285"/>
  <c r="AK5" i="366"/>
  <c r="AK5" i="280"/>
  <c r="AK5" i="46"/>
  <c r="AL11" i="44"/>
  <c r="AK5" i="44"/>
  <c r="AK16" i="44"/>
  <c r="AK17" i="44" s="1"/>
  <c r="AK5" i="278"/>
  <c r="AF3" i="348"/>
  <c r="AF3" i="276"/>
  <c r="AF3" i="363"/>
  <c r="AF3" i="289"/>
  <c r="AF3" i="285"/>
  <c r="AF3" i="366"/>
  <c r="AF3" i="280"/>
  <c r="AF3" i="46"/>
  <c r="AF3" i="44"/>
  <c r="AF3" i="278"/>
  <c r="AF49" i="348"/>
  <c r="AF48" i="348"/>
  <c r="AF47" i="348"/>
  <c r="AF46" i="348"/>
  <c r="AG41" i="46"/>
  <c r="AG43" i="46" s="1"/>
  <c r="AG56" i="46" s="1"/>
  <c r="AG226" i="44"/>
  <c r="AG227" i="44" s="1"/>
  <c r="AG42" i="285" s="1"/>
  <c r="AG43" i="285"/>
  <c r="AG34" i="285"/>
  <c r="AG19" i="285"/>
  <c r="AG16" i="366"/>
  <c r="AG20" i="366" s="1"/>
  <c r="AG31" i="366" s="1"/>
  <c r="AG91" i="46"/>
  <c r="AG95" i="46" s="1"/>
  <c r="AG106" i="46" s="1"/>
  <c r="AG127" i="46"/>
  <c r="AG58" i="46"/>
  <c r="L78" i="44"/>
  <c r="AG83" i="348"/>
  <c r="AG71" i="348"/>
  <c r="AG56" i="348"/>
  <c r="AG30" i="348"/>
  <c r="AG44" i="348"/>
  <c r="AG20" i="348"/>
  <c r="AG32" i="289"/>
  <c r="AG16" i="289"/>
  <c r="AG56" i="285"/>
  <c r="AG33" i="366"/>
  <c r="AG69" i="366"/>
  <c r="AG144" i="46"/>
  <c r="AG108" i="46"/>
  <c r="AG75" i="46"/>
  <c r="AG74" i="278"/>
  <c r="AG76" i="278" s="1"/>
  <c r="AG61" i="44"/>
  <c r="AK75" i="278" l="1"/>
  <c r="AK60" i="44"/>
  <c r="L4" i="348"/>
  <c r="L4" i="276"/>
  <c r="L4" i="363"/>
  <c r="L4" i="289"/>
  <c r="L4" i="285"/>
  <c r="L4" i="366"/>
  <c r="L4" i="46"/>
  <c r="L30" i="46"/>
  <c r="L4" i="280"/>
  <c r="L89" i="44"/>
  <c r="L4" i="278"/>
  <c r="L4" i="44"/>
  <c r="AH83" i="348"/>
  <c r="AH71" i="348"/>
  <c r="AH56" i="348"/>
  <c r="AH44" i="348"/>
  <c r="AH30" i="348"/>
  <c r="AH20" i="348"/>
  <c r="AH32" i="289"/>
  <c r="AH16" i="289"/>
  <c r="AH56" i="285"/>
  <c r="AH33" i="366"/>
  <c r="AH69" i="366"/>
  <c r="AH108" i="46"/>
  <c r="AH144" i="46"/>
  <c r="AH75" i="46"/>
  <c r="AH61" i="44"/>
  <c r="AH74" i="278"/>
  <c r="AH76" i="278" s="1"/>
  <c r="AG37" i="366"/>
  <c r="AG50" i="366" s="1"/>
  <c r="AG24" i="348"/>
  <c r="AG23" i="348"/>
  <c r="AG22" i="348"/>
  <c r="AG73" i="348"/>
  <c r="AG76" i="348"/>
  <c r="AG75" i="348"/>
  <c r="AG74" i="348"/>
  <c r="AG94" i="46"/>
  <c r="AG105" i="46" s="1"/>
  <c r="AG112" i="46"/>
  <c r="AG125" i="46" s="1"/>
  <c r="AG111" i="46"/>
  <c r="AG124" i="46" s="1"/>
  <c r="AG49" i="348"/>
  <c r="AG48" i="348"/>
  <c r="AG47" i="348"/>
  <c r="AG46" i="348"/>
  <c r="AJ197" i="44"/>
  <c r="AJ162" i="44"/>
  <c r="AJ84" i="44"/>
  <c r="AJ32" i="44"/>
  <c r="AJ33" i="44" s="1"/>
  <c r="AG19" i="366"/>
  <c r="AG30" i="366" s="1"/>
  <c r="AG36" i="366" s="1"/>
  <c r="AG49" i="366" s="1"/>
  <c r="AL5" i="348"/>
  <c r="AL5" i="276"/>
  <c r="AL5" i="363"/>
  <c r="AL5" i="289"/>
  <c r="AL5" i="285"/>
  <c r="AL5" i="366"/>
  <c r="AL5" i="280"/>
  <c r="AL5" i="46"/>
  <c r="AL5" i="44"/>
  <c r="AL16" i="44"/>
  <c r="AL17" i="44" s="1"/>
  <c r="AL5" i="278"/>
  <c r="AM11" i="44"/>
  <c r="AG93" i="46"/>
  <c r="AG104" i="46" s="1"/>
  <c r="AG110" i="46" s="1"/>
  <c r="AG123" i="46" s="1"/>
  <c r="AI164" i="44"/>
  <c r="AI199" i="44" s="1"/>
  <c r="AI202" i="44" s="1"/>
  <c r="AI214" i="44" s="1"/>
  <c r="AI14" i="280" s="1"/>
  <c r="AI17" i="280" s="1"/>
  <c r="AI90" i="46" s="1"/>
  <c r="AI165" i="44"/>
  <c r="AI200" i="44" s="1"/>
  <c r="AI203" i="44" s="1"/>
  <c r="AI215" i="44" s="1"/>
  <c r="AI15" i="280" s="1"/>
  <c r="AI18" i="280" s="1"/>
  <c r="AI15" i="366" s="1"/>
  <c r="AG3" i="348"/>
  <c r="AG3" i="276"/>
  <c r="AG3" i="363"/>
  <c r="AG3" i="289"/>
  <c r="AG3" i="285"/>
  <c r="AG3" i="366"/>
  <c r="AG3" i="46"/>
  <c r="AG3" i="280"/>
  <c r="AG3" i="278"/>
  <c r="AG3" i="44"/>
  <c r="AH41" i="46"/>
  <c r="AH43" i="46" s="1"/>
  <c r="AH56" i="46" s="1"/>
  <c r="AH226" i="44"/>
  <c r="AH227" i="44" s="1"/>
  <c r="AH42" i="285" s="1"/>
  <c r="AH34" i="285"/>
  <c r="AH43" i="285"/>
  <c r="AH16" i="366"/>
  <c r="AH19" i="366" s="1"/>
  <c r="AH30" i="366" s="1"/>
  <c r="AH19" i="285"/>
  <c r="AH127" i="46"/>
  <c r="AH58" i="46"/>
  <c r="AH91" i="46"/>
  <c r="AH93" i="46" s="1"/>
  <c r="AH104" i="46" s="1"/>
  <c r="AG18" i="366"/>
  <c r="AG29" i="366" s="1"/>
  <c r="AG35" i="366" s="1"/>
  <c r="AG48" i="366" s="1"/>
  <c r="AK94" i="276"/>
  <c r="AK88" i="276"/>
  <c r="AK26" i="44"/>
  <c r="AK27" i="44" s="1"/>
  <c r="AK11" i="348" s="1"/>
  <c r="AK100" i="44"/>
  <c r="AK196" i="44"/>
  <c r="AI2" i="348"/>
  <c r="AI2" i="276"/>
  <c r="AI2" i="363"/>
  <c r="AI2" i="289"/>
  <c r="AI2" i="285"/>
  <c r="AI2" i="366"/>
  <c r="AI2" i="46"/>
  <c r="AI2" i="280"/>
  <c r="AI54" i="44"/>
  <c r="AI55" i="44" s="1"/>
  <c r="AI52" i="366" s="1"/>
  <c r="AI2" i="278"/>
  <c r="AI85" i="44"/>
  <c r="AI86" i="44" s="1"/>
  <c r="AI90" i="44" s="1"/>
  <c r="AI47" i="44"/>
  <c r="AI48" i="44" s="1"/>
  <c r="AI38" i="44"/>
  <c r="AI39" i="44" s="1"/>
  <c r="AI73" i="44" s="1"/>
  <c r="AI74" i="44" s="1"/>
  <c r="AI77" i="44" s="1"/>
  <c r="AI76" i="44"/>
  <c r="AI2" i="44"/>
  <c r="AL75" i="278" l="1"/>
  <c r="AL60" i="44"/>
  <c r="AI41" i="46"/>
  <c r="AI43" i="46" s="1"/>
  <c r="AI56" i="46" s="1"/>
  <c r="AI226" i="44"/>
  <c r="AI227" i="44" s="1"/>
  <c r="AI42" i="285" s="1"/>
  <c r="AI34" i="285"/>
  <c r="AI43" i="285"/>
  <c r="AI19" i="285"/>
  <c r="AI16" i="366"/>
  <c r="AI19" i="366" s="1"/>
  <c r="AI30" i="366" s="1"/>
  <c r="AI91" i="46"/>
  <c r="AI94" i="46" s="1"/>
  <c r="AI105" i="46" s="1"/>
  <c r="AI127" i="46"/>
  <c r="AI58" i="46"/>
  <c r="AI83" i="348"/>
  <c r="AI71" i="348"/>
  <c r="AI56" i="348"/>
  <c r="AI44" i="348"/>
  <c r="AI30" i="348"/>
  <c r="AI20" i="348"/>
  <c r="AI32" i="289"/>
  <c r="AI56" i="285"/>
  <c r="AI16" i="289"/>
  <c r="AI69" i="366"/>
  <c r="AI33" i="366"/>
  <c r="AI108" i="46"/>
  <c r="AI144" i="46"/>
  <c r="AI75" i="46"/>
  <c r="AI61" i="44"/>
  <c r="AI74" i="278"/>
  <c r="AI76" i="278" s="1"/>
  <c r="AM5" i="348"/>
  <c r="AM5" i="276"/>
  <c r="AM5" i="363"/>
  <c r="AM5" i="289"/>
  <c r="AM5" i="285"/>
  <c r="AM5" i="366"/>
  <c r="AM5" i="46"/>
  <c r="AM5" i="280"/>
  <c r="AM16" i="44"/>
  <c r="AM17" i="44" s="1"/>
  <c r="AM5" i="278"/>
  <c r="AN11" i="44"/>
  <c r="AM5" i="44"/>
  <c r="AH95" i="46"/>
  <c r="AH106" i="46" s="1"/>
  <c r="AH112" i="46" s="1"/>
  <c r="AH125" i="46" s="1"/>
  <c r="AH110" i="46"/>
  <c r="AH123" i="46" s="1"/>
  <c r="AH49" i="348"/>
  <c r="AH48" i="348"/>
  <c r="AH47" i="348"/>
  <c r="AH46" i="348"/>
  <c r="AJ2" i="348"/>
  <c r="AJ2" i="276"/>
  <c r="AJ2" i="363"/>
  <c r="AJ2" i="289"/>
  <c r="AJ2" i="285"/>
  <c r="AJ2" i="366"/>
  <c r="AJ2" i="46"/>
  <c r="AJ2" i="280"/>
  <c r="AJ85" i="44"/>
  <c r="AJ86" i="44" s="1"/>
  <c r="AJ90" i="44" s="1"/>
  <c r="AJ47" i="44"/>
  <c r="AJ48" i="44" s="1"/>
  <c r="AJ38" i="44"/>
  <c r="AJ39" i="44" s="1"/>
  <c r="AJ73" i="44" s="1"/>
  <c r="AJ74" i="44" s="1"/>
  <c r="AJ77" i="44" s="1"/>
  <c r="AJ76" i="44"/>
  <c r="AJ2" i="44"/>
  <c r="AJ54" i="44"/>
  <c r="AJ55" i="44" s="1"/>
  <c r="AJ52" i="366" s="1"/>
  <c r="AJ2" i="278"/>
  <c r="AH3" i="348"/>
  <c r="AH3" i="276"/>
  <c r="AH3" i="363"/>
  <c r="AH3" i="289"/>
  <c r="AH3" i="285"/>
  <c r="AH3" i="366"/>
  <c r="AH3" i="46"/>
  <c r="AH3" i="280"/>
  <c r="AH3" i="44"/>
  <c r="AH3" i="278"/>
  <c r="AH18" i="366"/>
  <c r="AH29" i="366" s="1"/>
  <c r="AH35" i="366" s="1"/>
  <c r="AH48" i="366" s="1"/>
  <c r="AH94" i="46"/>
  <c r="AH105" i="46" s="1"/>
  <c r="AH111" i="46" s="1"/>
  <c r="AH124" i="46" s="1"/>
  <c r="AH36" i="366"/>
  <c r="AH49" i="366" s="1"/>
  <c r="AH24" i="348"/>
  <c r="AH23" i="348"/>
  <c r="AH22" i="348"/>
  <c r="AH76" i="348"/>
  <c r="AH75" i="348"/>
  <c r="AH73" i="348"/>
  <c r="AH74" i="348"/>
  <c r="AH20" i="366"/>
  <c r="AH31" i="366" s="1"/>
  <c r="AH37" i="366" s="1"/>
  <c r="AH50" i="366" s="1"/>
  <c r="AK197" i="44"/>
  <c r="AK162" i="44"/>
  <c r="AK84" i="44"/>
  <c r="AK32" i="44"/>
  <c r="AK33" i="44" s="1"/>
  <c r="AL94" i="276"/>
  <c r="AL88" i="276"/>
  <c r="AL26" i="44"/>
  <c r="AL27" i="44" s="1"/>
  <c r="AL11" i="348" s="1"/>
  <c r="AL100" i="44"/>
  <c r="AL196" i="44"/>
  <c r="AJ164" i="44"/>
  <c r="AJ199" i="44" s="1"/>
  <c r="AJ202" i="44" s="1"/>
  <c r="AJ214" i="44" s="1"/>
  <c r="AJ14" i="280" s="1"/>
  <c r="AJ17" i="280" s="1"/>
  <c r="AJ90" i="46" s="1"/>
  <c r="AJ165" i="44"/>
  <c r="AJ200" i="44" s="1"/>
  <c r="AJ203" i="44" s="1"/>
  <c r="AJ215" i="44" s="1"/>
  <c r="AJ15" i="280" s="1"/>
  <c r="AJ18" i="280" s="1"/>
  <c r="AJ15" i="366" s="1"/>
  <c r="AM75" i="278" l="1"/>
  <c r="AM60" i="44"/>
  <c r="AI93" i="46"/>
  <c r="AI104" i="46" s="1"/>
  <c r="AI110" i="46" s="1"/>
  <c r="AI123" i="46" s="1"/>
  <c r="AI20" i="366"/>
  <c r="AI31" i="366" s="1"/>
  <c r="AI37" i="366" s="1"/>
  <c r="AI50" i="366" s="1"/>
  <c r="AI95" i="46"/>
  <c r="AI106" i="46" s="1"/>
  <c r="AI112" i="46" s="1"/>
  <c r="AI125" i="46" s="1"/>
  <c r="AI18" i="366"/>
  <c r="AI29" i="366" s="1"/>
  <c r="AI35" i="366" s="1"/>
  <c r="AI48" i="366" s="1"/>
  <c r="AK164" i="44"/>
  <c r="AK199" i="44" s="1"/>
  <c r="AK202" i="44" s="1"/>
  <c r="AK214" i="44" s="1"/>
  <c r="AK14" i="280" s="1"/>
  <c r="AK17" i="280" s="1"/>
  <c r="AK90" i="46" s="1"/>
  <c r="AK165" i="44"/>
  <c r="AK200" i="44" s="1"/>
  <c r="AK203" i="44" s="1"/>
  <c r="AK215" i="44" s="1"/>
  <c r="AK15" i="280" s="1"/>
  <c r="AK18" i="280" s="1"/>
  <c r="AK15" i="366" s="1"/>
  <c r="AJ43" i="285"/>
  <c r="AJ34" i="285"/>
  <c r="AJ19" i="285"/>
  <c r="AJ127" i="46"/>
  <c r="AJ16" i="366"/>
  <c r="AJ19" i="366" s="1"/>
  <c r="AJ30" i="366" s="1"/>
  <c r="AJ91" i="46"/>
  <c r="AJ95" i="46" s="1"/>
  <c r="AJ106" i="46" s="1"/>
  <c r="AJ58" i="46"/>
  <c r="AJ83" i="348"/>
  <c r="AJ71" i="348"/>
  <c r="AJ44" i="348"/>
  <c r="AJ56" i="348"/>
  <c r="AJ30" i="348"/>
  <c r="AJ20" i="348"/>
  <c r="AJ32" i="289"/>
  <c r="AJ56" i="285"/>
  <c r="AJ16" i="289"/>
  <c r="AJ33" i="366"/>
  <c r="AJ69" i="366"/>
  <c r="AJ144" i="46"/>
  <c r="AJ108" i="46"/>
  <c r="AJ75" i="46"/>
  <c r="AJ74" i="278"/>
  <c r="AJ76" i="278" s="1"/>
  <c r="AJ61" i="44"/>
  <c r="AI24" i="348"/>
  <c r="AI23" i="348"/>
  <c r="AI22" i="348"/>
  <c r="AI74" i="348"/>
  <c r="AI76" i="348"/>
  <c r="AI75" i="348"/>
  <c r="AI73" i="348"/>
  <c r="AJ20" i="366"/>
  <c r="AJ31" i="366" s="1"/>
  <c r="AK2" i="348"/>
  <c r="AK2" i="276"/>
  <c r="AK2" i="363"/>
  <c r="AK2" i="289"/>
  <c r="AK2" i="285"/>
  <c r="AK2" i="366"/>
  <c r="AK2" i="280"/>
  <c r="AK2" i="46"/>
  <c r="AK76" i="44"/>
  <c r="AK2" i="44"/>
  <c r="AK54" i="44"/>
  <c r="AK55" i="44" s="1"/>
  <c r="AK52" i="366" s="1"/>
  <c r="AK2" i="278"/>
  <c r="AK85" i="44"/>
  <c r="AK86" i="44" s="1"/>
  <c r="AK90" i="44" s="1"/>
  <c r="AK47" i="44"/>
  <c r="AK48" i="44" s="1"/>
  <c r="AK38" i="44"/>
  <c r="AK39" i="44" s="1"/>
  <c r="AK73" i="44" s="1"/>
  <c r="AK74" i="44" s="1"/>
  <c r="AK77" i="44" s="1"/>
  <c r="AL162" i="44"/>
  <c r="AL84" i="44"/>
  <c r="AL32" i="44"/>
  <c r="AL33" i="44" s="1"/>
  <c r="AL197" i="44"/>
  <c r="AM94" i="276"/>
  <c r="AM88" i="276"/>
  <c r="AM100" i="44"/>
  <c r="AM196" i="44"/>
  <c r="AM26" i="44"/>
  <c r="AM27" i="44" s="1"/>
  <c r="AM11" i="348" s="1"/>
  <c r="AI111" i="46"/>
  <c r="AI124" i="46" s="1"/>
  <c r="AI49" i="348"/>
  <c r="AI48" i="348"/>
  <c r="AI47" i="348"/>
  <c r="AI46" i="348"/>
  <c r="AJ226" i="44"/>
  <c r="AJ227" i="44" s="1"/>
  <c r="AJ42" i="285" s="1"/>
  <c r="AJ41" i="46"/>
  <c r="AJ43" i="46" s="1"/>
  <c r="AJ56" i="46" s="1"/>
  <c r="AN5" i="348"/>
  <c r="AN5" i="276"/>
  <c r="AN5" i="363"/>
  <c r="AN5" i="289"/>
  <c r="AN5" i="285"/>
  <c r="AN5" i="366"/>
  <c r="AN5" i="46"/>
  <c r="AN5" i="280"/>
  <c r="AO11" i="44"/>
  <c r="AN5" i="44"/>
  <c r="AN16" i="44"/>
  <c r="AN17" i="44" s="1"/>
  <c r="AN5" i="278"/>
  <c r="AI3" i="348"/>
  <c r="AI3" i="276"/>
  <c r="AI3" i="363"/>
  <c r="AI3" i="289"/>
  <c r="AI3" i="285"/>
  <c r="AI3" i="366"/>
  <c r="AI3" i="280"/>
  <c r="AI3" i="46"/>
  <c r="AI3" i="44"/>
  <c r="AI3" i="278"/>
  <c r="AI36" i="366"/>
  <c r="AI49" i="366" s="1"/>
  <c r="AN75" i="278" l="1"/>
  <c r="AN60" i="44"/>
  <c r="AJ94" i="46"/>
  <c r="AJ105" i="46" s="1"/>
  <c r="AJ111" i="46" s="1"/>
  <c r="AJ124" i="46" s="1"/>
  <c r="AJ18" i="366"/>
  <c r="AJ29" i="366" s="1"/>
  <c r="AJ35" i="366" s="1"/>
  <c r="AJ48" i="366" s="1"/>
  <c r="AJ93" i="46"/>
  <c r="AJ104" i="46" s="1"/>
  <c r="AJ110" i="46" s="1"/>
  <c r="AJ123" i="46" s="1"/>
  <c r="AN94" i="276"/>
  <c r="AN88" i="276"/>
  <c r="AN196" i="44"/>
  <c r="AN26" i="44"/>
  <c r="AN27" i="44" s="1"/>
  <c r="AN11" i="348" s="1"/>
  <c r="AN100" i="44"/>
  <c r="AM84" i="44"/>
  <c r="AM32" i="44"/>
  <c r="AM33" i="44" s="1"/>
  <c r="AM197" i="44"/>
  <c r="AM162" i="44"/>
  <c r="AK41" i="46"/>
  <c r="AK43" i="46" s="1"/>
  <c r="AK56" i="46" s="1"/>
  <c r="AK226" i="44"/>
  <c r="AK227" i="44" s="1"/>
  <c r="AK42" i="285" s="1"/>
  <c r="AK43" i="285"/>
  <c r="AK34" i="285"/>
  <c r="AK19" i="285"/>
  <c r="AK16" i="366"/>
  <c r="AK18" i="366" s="1"/>
  <c r="AK29" i="366" s="1"/>
  <c r="AK91" i="46"/>
  <c r="AK95" i="46" s="1"/>
  <c r="AK106" i="46" s="1"/>
  <c r="AK127" i="46"/>
  <c r="AK58" i="46"/>
  <c r="AJ37" i="366"/>
  <c r="AJ50" i="366" s="1"/>
  <c r="AJ36" i="366"/>
  <c r="AJ49" i="366" s="1"/>
  <c r="AJ24" i="348"/>
  <c r="AJ23" i="348"/>
  <c r="AJ22" i="348"/>
  <c r="AJ76" i="348"/>
  <c r="AJ75" i="348"/>
  <c r="AJ73" i="348"/>
  <c r="AJ74" i="348"/>
  <c r="AL165" i="44"/>
  <c r="AL200" i="44" s="1"/>
  <c r="AL203" i="44" s="1"/>
  <c r="AL215" i="44" s="1"/>
  <c r="AL15" i="280" s="1"/>
  <c r="AL18" i="280" s="1"/>
  <c r="AL15" i="366" s="1"/>
  <c r="AL164" i="44"/>
  <c r="AL199" i="44" s="1"/>
  <c r="AL202" i="44" s="1"/>
  <c r="AL214" i="44" s="1"/>
  <c r="AL14" i="280" s="1"/>
  <c r="AL17" i="280" s="1"/>
  <c r="AL90" i="46" s="1"/>
  <c r="AK83" i="348"/>
  <c r="AK71" i="348"/>
  <c r="AK56" i="348"/>
  <c r="AK44" i="348"/>
  <c r="AK30" i="348"/>
  <c r="AK20" i="348"/>
  <c r="AK32" i="289"/>
  <c r="AK16" i="289"/>
  <c r="AK56" i="285"/>
  <c r="AK33" i="366"/>
  <c r="AK69" i="366"/>
  <c r="AK144" i="46"/>
  <c r="AK108" i="46"/>
  <c r="AK75" i="46"/>
  <c r="AK74" i="278"/>
  <c r="AK76" i="278" s="1"/>
  <c r="AK61" i="44"/>
  <c r="AJ112" i="46"/>
  <c r="AJ125" i="46" s="1"/>
  <c r="AO5" i="348"/>
  <c r="AO5" i="276"/>
  <c r="AO5" i="363"/>
  <c r="AO5" i="289"/>
  <c r="AO5" i="285"/>
  <c r="AO5" i="366"/>
  <c r="AO5" i="280"/>
  <c r="AO5" i="46"/>
  <c r="AP11" i="44"/>
  <c r="AO5" i="44"/>
  <c r="AO16" i="44"/>
  <c r="AO17" i="44" s="1"/>
  <c r="AO5" i="278"/>
  <c r="AJ3" i="348"/>
  <c r="AJ3" i="276"/>
  <c r="AJ3" i="363"/>
  <c r="AJ3" i="289"/>
  <c r="AJ3" i="285"/>
  <c r="AJ3" i="366"/>
  <c r="AJ3" i="280"/>
  <c r="AJ3" i="46"/>
  <c r="AJ3" i="44"/>
  <c r="AJ3" i="278"/>
  <c r="AL2" i="348"/>
  <c r="AL2" i="276"/>
  <c r="AL2" i="363"/>
  <c r="AL2" i="289"/>
  <c r="AL2" i="285"/>
  <c r="AL2" i="366"/>
  <c r="AL2" i="280"/>
  <c r="AL2" i="46"/>
  <c r="AL76" i="44"/>
  <c r="AL2" i="44"/>
  <c r="AL54" i="44"/>
  <c r="AL55" i="44" s="1"/>
  <c r="AL52" i="366" s="1"/>
  <c r="AL2" i="278"/>
  <c r="AL85" i="44"/>
  <c r="AL86" i="44" s="1"/>
  <c r="AL90" i="44" s="1"/>
  <c r="AL47" i="44"/>
  <c r="AL48" i="44" s="1"/>
  <c r="AL38" i="44"/>
  <c r="AL39" i="44" s="1"/>
  <c r="AL73" i="44" s="1"/>
  <c r="AL74" i="44" s="1"/>
  <c r="AL77" i="44" s="1"/>
  <c r="AJ49" i="348"/>
  <c r="AJ48" i="348"/>
  <c r="AJ47" i="348"/>
  <c r="AJ46" i="348"/>
  <c r="AO75" i="278" l="1"/>
  <c r="AO60" i="44"/>
  <c r="AK93" i="46"/>
  <c r="AK104" i="46" s="1"/>
  <c r="AK110" i="46" s="1"/>
  <c r="AK123" i="46" s="1"/>
  <c r="AK94" i="46"/>
  <c r="AK105" i="46" s="1"/>
  <c r="AK111" i="46" s="1"/>
  <c r="AK124" i="46" s="1"/>
  <c r="AP5" i="348"/>
  <c r="AP5" i="276"/>
  <c r="AP5" i="363"/>
  <c r="AP5" i="289"/>
  <c r="AP5" i="285"/>
  <c r="AP5" i="366"/>
  <c r="AP5" i="280"/>
  <c r="AP5" i="46"/>
  <c r="AP5" i="44"/>
  <c r="AP16" i="44"/>
  <c r="AP17" i="44" s="1"/>
  <c r="AP5" i="278"/>
  <c r="AQ11" i="44"/>
  <c r="AK35" i="366"/>
  <c r="AK48" i="366" s="1"/>
  <c r="AK24" i="348"/>
  <c r="AK23" i="348"/>
  <c r="AK22" i="348"/>
  <c r="AK76" i="348"/>
  <c r="AK75" i="348"/>
  <c r="AK73" i="348"/>
  <c r="AK74" i="348"/>
  <c r="AM2" i="348"/>
  <c r="AM2" i="276"/>
  <c r="AM2" i="363"/>
  <c r="AM2" i="289"/>
  <c r="AM2" i="285"/>
  <c r="AM2" i="366"/>
  <c r="AM2" i="46"/>
  <c r="AM2" i="280"/>
  <c r="AM54" i="44"/>
  <c r="AM55" i="44" s="1"/>
  <c r="AM52" i="366" s="1"/>
  <c r="AM2" i="278"/>
  <c r="AM85" i="44"/>
  <c r="AM86" i="44" s="1"/>
  <c r="AM90" i="44" s="1"/>
  <c r="AM47" i="44"/>
  <c r="AM48" i="44" s="1"/>
  <c r="AM38" i="44"/>
  <c r="AM39" i="44" s="1"/>
  <c r="AM73" i="44" s="1"/>
  <c r="AM74" i="44" s="1"/>
  <c r="AM77" i="44" s="1"/>
  <c r="AM76" i="44"/>
  <c r="AM2" i="44"/>
  <c r="AN197" i="44"/>
  <c r="AN162" i="44"/>
  <c r="AN84" i="44"/>
  <c r="AN32" i="44"/>
  <c r="AN33" i="44" s="1"/>
  <c r="AK20" i="366"/>
  <c r="AK31" i="366" s="1"/>
  <c r="AK37" i="366" s="1"/>
  <c r="AK50" i="366" s="1"/>
  <c r="AL41" i="46"/>
  <c r="AL43" i="46" s="1"/>
  <c r="AL56" i="46" s="1"/>
  <c r="AL226" i="44"/>
  <c r="AL227" i="44" s="1"/>
  <c r="AL42" i="285" s="1"/>
  <c r="AL34" i="285"/>
  <c r="AL43" i="285"/>
  <c r="AL16" i="366"/>
  <c r="AL18" i="366" s="1"/>
  <c r="AL29" i="366" s="1"/>
  <c r="AL19" i="285"/>
  <c r="AL127" i="46"/>
  <c r="AL91" i="46"/>
  <c r="AL95" i="46" s="1"/>
  <c r="AL106" i="46" s="1"/>
  <c r="AL58" i="46"/>
  <c r="AK112" i="46"/>
  <c r="AK125" i="46" s="1"/>
  <c r="AK19" i="366"/>
  <c r="AK30" i="366" s="1"/>
  <c r="AK36" i="366" s="1"/>
  <c r="AK49" i="366" s="1"/>
  <c r="AL83" i="348"/>
  <c r="AL71" i="348"/>
  <c r="AL56" i="348"/>
  <c r="AL44" i="348"/>
  <c r="AL30" i="348"/>
  <c r="AL20" i="348"/>
  <c r="AL32" i="289"/>
  <c r="AL16" i="289"/>
  <c r="AL56" i="285"/>
  <c r="AL33" i="366"/>
  <c r="AL69" i="366"/>
  <c r="AL108" i="46"/>
  <c r="AL144" i="46"/>
  <c r="AL75" i="46"/>
  <c r="AL61" i="44"/>
  <c r="AL74" i="278"/>
  <c r="AL76" i="278" s="1"/>
  <c r="AO94" i="276"/>
  <c r="AO88" i="276"/>
  <c r="AO26" i="44"/>
  <c r="AO27" i="44" s="1"/>
  <c r="AO11" i="348" s="1"/>
  <c r="AO100" i="44"/>
  <c r="AO196" i="44"/>
  <c r="AK3" i="348"/>
  <c r="AK3" i="276"/>
  <c r="AK3" i="363"/>
  <c r="AK3" i="289"/>
  <c r="AK3" i="285"/>
  <c r="AK3" i="366"/>
  <c r="AK3" i="46"/>
  <c r="AK3" i="280"/>
  <c r="AK3" i="278"/>
  <c r="AK3" i="44"/>
  <c r="AK49" i="348"/>
  <c r="AK48" i="348"/>
  <c r="AK47" i="348"/>
  <c r="AK46" i="348"/>
  <c r="AM165" i="44"/>
  <c r="AM200" i="44" s="1"/>
  <c r="AM203" i="44" s="1"/>
  <c r="AM215" i="44" s="1"/>
  <c r="AM15" i="280" s="1"/>
  <c r="AM18" i="280" s="1"/>
  <c r="AM15" i="366" s="1"/>
  <c r="AM164" i="44"/>
  <c r="AM199" i="44" s="1"/>
  <c r="AM202" i="44" s="1"/>
  <c r="AM214" i="44" s="1"/>
  <c r="AM14" i="280" s="1"/>
  <c r="AM17" i="280" s="1"/>
  <c r="AM90" i="46" s="1"/>
  <c r="AP75" i="278" l="1"/>
  <c r="AP60" i="44"/>
  <c r="AL20" i="366"/>
  <c r="AL31" i="366" s="1"/>
  <c r="AL37" i="366" s="1"/>
  <c r="AL50" i="366" s="1"/>
  <c r="AL19" i="366"/>
  <c r="AL30" i="366" s="1"/>
  <c r="AL36" i="366" s="1"/>
  <c r="AL49" i="366" s="1"/>
  <c r="AL112" i="46"/>
  <c r="AL125" i="46" s="1"/>
  <c r="AL49" i="348"/>
  <c r="AL48" i="348"/>
  <c r="AL47" i="348"/>
  <c r="AL46" i="348"/>
  <c r="AN164" i="44"/>
  <c r="AN199" i="44" s="1"/>
  <c r="AN202" i="44" s="1"/>
  <c r="AN214" i="44" s="1"/>
  <c r="AN14" i="280" s="1"/>
  <c r="AN17" i="280" s="1"/>
  <c r="AN90" i="46" s="1"/>
  <c r="AN165" i="44"/>
  <c r="AN200" i="44" s="1"/>
  <c r="AN203" i="44" s="1"/>
  <c r="AN215" i="44" s="1"/>
  <c r="AN15" i="280" s="1"/>
  <c r="AN18" i="280" s="1"/>
  <c r="AN15" i="366" s="1"/>
  <c r="AO197" i="44"/>
  <c r="AO162" i="44"/>
  <c r="AO84" i="44"/>
  <c r="AO32" i="44"/>
  <c r="AO33" i="44" s="1"/>
  <c r="AL3" i="348"/>
  <c r="AL3" i="276"/>
  <c r="AL3" i="363"/>
  <c r="AL3" i="289"/>
  <c r="AL3" i="285"/>
  <c r="AL3" i="366"/>
  <c r="AL3" i="46"/>
  <c r="AL3" i="280"/>
  <c r="AL3" i="44"/>
  <c r="AL3" i="278"/>
  <c r="AM41" i="46"/>
  <c r="AM43" i="46" s="1"/>
  <c r="AM56" i="46" s="1"/>
  <c r="AM226" i="44"/>
  <c r="AM227" i="44" s="1"/>
  <c r="AM42" i="285" s="1"/>
  <c r="AM34" i="285"/>
  <c r="AM43" i="285"/>
  <c r="AM19" i="285"/>
  <c r="AM91" i="46"/>
  <c r="AM93" i="46" s="1"/>
  <c r="AM104" i="46" s="1"/>
  <c r="AM16" i="366"/>
  <c r="AM18" i="366" s="1"/>
  <c r="AM29" i="366" s="1"/>
  <c r="AM127" i="46"/>
  <c r="AM58" i="46"/>
  <c r="AL94" i="46"/>
  <c r="AL105" i="46" s="1"/>
  <c r="AL111" i="46" s="1"/>
  <c r="AL124" i="46" s="1"/>
  <c r="AL35" i="366"/>
  <c r="AL48" i="366" s="1"/>
  <c r="AL24" i="348"/>
  <c r="AL23" i="348"/>
  <c r="AL22" i="348"/>
  <c r="AL76" i="348"/>
  <c r="AL75" i="348"/>
  <c r="AL73" i="348"/>
  <c r="AL74" i="348"/>
  <c r="AN2" i="348"/>
  <c r="AN2" i="276"/>
  <c r="AN2" i="363"/>
  <c r="AN2" i="289"/>
  <c r="AN2" i="285"/>
  <c r="AN2" i="366"/>
  <c r="AN2" i="46"/>
  <c r="AN2" i="280"/>
  <c r="AN85" i="44"/>
  <c r="AN86" i="44" s="1"/>
  <c r="AN90" i="44" s="1"/>
  <c r="AN47" i="44"/>
  <c r="AN48" i="44" s="1"/>
  <c r="AN38" i="44"/>
  <c r="AN39" i="44" s="1"/>
  <c r="AN73" i="44" s="1"/>
  <c r="AN74" i="44" s="1"/>
  <c r="AN77" i="44" s="1"/>
  <c r="AN76" i="44"/>
  <c r="AN2" i="44"/>
  <c r="AN54" i="44"/>
  <c r="AN55" i="44" s="1"/>
  <c r="AN52" i="366" s="1"/>
  <c r="AN2" i="278"/>
  <c r="AM83" i="348"/>
  <c r="AM71" i="348"/>
  <c r="AM56" i="348"/>
  <c r="AM44" i="348"/>
  <c r="AM30" i="348"/>
  <c r="AM20" i="348"/>
  <c r="AM32" i="289"/>
  <c r="AM56" i="285"/>
  <c r="AM16" i="289"/>
  <c r="AM69" i="366"/>
  <c r="AM33" i="366"/>
  <c r="AM108" i="46"/>
  <c r="AM144" i="46"/>
  <c r="AM75" i="46"/>
  <c r="AM61" i="44"/>
  <c r="AM74" i="278"/>
  <c r="AM76" i="278" s="1"/>
  <c r="AP94" i="276"/>
  <c r="AP88" i="276"/>
  <c r="AP26" i="44"/>
  <c r="AP27" i="44" s="1"/>
  <c r="AP11" i="348" s="1"/>
  <c r="AP100" i="44"/>
  <c r="AP196" i="44"/>
  <c r="AL93" i="46"/>
  <c r="AL104" i="46" s="1"/>
  <c r="AL110" i="46" s="1"/>
  <c r="AL123" i="46" s="1"/>
  <c r="AM94" i="46"/>
  <c r="AM105" i="46" s="1"/>
  <c r="AQ5" i="348"/>
  <c r="AQ5" i="276"/>
  <c r="AQ5" i="363"/>
  <c r="AQ5" i="289"/>
  <c r="AQ5" i="285"/>
  <c r="AQ5" i="366"/>
  <c r="AQ5" i="46"/>
  <c r="AQ5" i="280"/>
  <c r="AQ16" i="44"/>
  <c r="AQ17" i="44" s="1"/>
  <c r="AQ5" i="278"/>
  <c r="AR11" i="44"/>
  <c r="AQ5" i="44"/>
  <c r="AQ75" i="278" l="1"/>
  <c r="AQ60" i="44"/>
  <c r="AM95" i="46"/>
  <c r="AM106" i="46" s="1"/>
  <c r="AM112" i="46" s="1"/>
  <c r="AM125" i="46" s="1"/>
  <c r="AO2" i="348"/>
  <c r="AO2" i="276"/>
  <c r="AO2" i="363"/>
  <c r="AO2" i="289"/>
  <c r="AO2" i="285"/>
  <c r="AO2" i="366"/>
  <c r="AO2" i="280"/>
  <c r="AO2" i="46"/>
  <c r="AO76" i="44"/>
  <c r="AO2" i="44"/>
  <c r="AO54" i="44"/>
  <c r="AO55" i="44" s="1"/>
  <c r="AO52" i="366" s="1"/>
  <c r="AO2" i="278"/>
  <c r="AO85" i="44"/>
  <c r="AO86" i="44" s="1"/>
  <c r="AO90" i="44" s="1"/>
  <c r="AO47" i="44"/>
  <c r="AO48" i="44" s="1"/>
  <c r="AO38" i="44"/>
  <c r="AO39" i="44" s="1"/>
  <c r="AO73" i="44" s="1"/>
  <c r="AO74" i="44" s="1"/>
  <c r="AO77" i="44" s="1"/>
  <c r="AQ94" i="276"/>
  <c r="AQ88" i="276"/>
  <c r="AQ100" i="44"/>
  <c r="AQ196" i="44"/>
  <c r="AQ26" i="44"/>
  <c r="AQ27" i="44" s="1"/>
  <c r="AQ11" i="348" s="1"/>
  <c r="AM111" i="46"/>
  <c r="AM124" i="46" s="1"/>
  <c r="AM110" i="46"/>
  <c r="AM123" i="46" s="1"/>
  <c r="AM49" i="348"/>
  <c r="AM48" i="348"/>
  <c r="AM47" i="348"/>
  <c r="AM46" i="348"/>
  <c r="AN226" i="44"/>
  <c r="AN227" i="44" s="1"/>
  <c r="AN42" i="285" s="1"/>
  <c r="AN41" i="46"/>
  <c r="AN43" i="46" s="1"/>
  <c r="AN56" i="46" s="1"/>
  <c r="AM19" i="366"/>
  <c r="AM30" i="366" s="1"/>
  <c r="AM36" i="366" s="1"/>
  <c r="AM49" i="366" s="1"/>
  <c r="AR5" i="348"/>
  <c r="AR5" i="276"/>
  <c r="AR5" i="363"/>
  <c r="AR5" i="289"/>
  <c r="AR5" i="285"/>
  <c r="AR5" i="366"/>
  <c r="AR5" i="46"/>
  <c r="AR5" i="280"/>
  <c r="AS11" i="44"/>
  <c r="AR5" i="44"/>
  <c r="AR16" i="44"/>
  <c r="AR17" i="44" s="1"/>
  <c r="AR5" i="278"/>
  <c r="AP162" i="44"/>
  <c r="AP84" i="44"/>
  <c r="AP32" i="44"/>
  <c r="AP33" i="44" s="1"/>
  <c r="AP197" i="44"/>
  <c r="AM3" i="348"/>
  <c r="AM3" i="276"/>
  <c r="AM3" i="363"/>
  <c r="AM3" i="289"/>
  <c r="AM3" i="285"/>
  <c r="AM3" i="366"/>
  <c r="AM3" i="280"/>
  <c r="AM3" i="46"/>
  <c r="AM3" i="44"/>
  <c r="AM3" i="278"/>
  <c r="AM35" i="366"/>
  <c r="AM48" i="366" s="1"/>
  <c r="AN43" i="285"/>
  <c r="AN19" i="285"/>
  <c r="AN16" i="366"/>
  <c r="AN20" i="366" s="1"/>
  <c r="AN31" i="366" s="1"/>
  <c r="AN34" i="285"/>
  <c r="AN127" i="46"/>
  <c r="AN91" i="46"/>
  <c r="AN94" i="46" s="1"/>
  <c r="AN105" i="46" s="1"/>
  <c r="AN58" i="46"/>
  <c r="AN83" i="348"/>
  <c r="AN71" i="348"/>
  <c r="AN56" i="348"/>
  <c r="AN44" i="348"/>
  <c r="AN30" i="348"/>
  <c r="AN20" i="348"/>
  <c r="AN32" i="289"/>
  <c r="AN56" i="285"/>
  <c r="AN16" i="289"/>
  <c r="AN33" i="366"/>
  <c r="AN69" i="366"/>
  <c r="AN144" i="46"/>
  <c r="AN108" i="46"/>
  <c r="AN75" i="46"/>
  <c r="AN74" i="278"/>
  <c r="AN76" i="278" s="1"/>
  <c r="AN61" i="44"/>
  <c r="AO165" i="44"/>
  <c r="AO200" i="44" s="1"/>
  <c r="AO203" i="44" s="1"/>
  <c r="AO215" i="44" s="1"/>
  <c r="AO15" i="280" s="1"/>
  <c r="AO18" i="280" s="1"/>
  <c r="AO15" i="366" s="1"/>
  <c r="AO164" i="44"/>
  <c r="AO199" i="44" s="1"/>
  <c r="AO202" i="44" s="1"/>
  <c r="AO214" i="44" s="1"/>
  <c r="AO14" i="280" s="1"/>
  <c r="AO17" i="280" s="1"/>
  <c r="AO90" i="46" s="1"/>
  <c r="AM20" i="366"/>
  <c r="AM31" i="366" s="1"/>
  <c r="AM37" i="366" s="1"/>
  <c r="AM50" i="366" s="1"/>
  <c r="AM24" i="348"/>
  <c r="AM23" i="348"/>
  <c r="AM22" i="348"/>
  <c r="AM74" i="348"/>
  <c r="AM76" i="348"/>
  <c r="AM75" i="348"/>
  <c r="AM73" i="348"/>
  <c r="AR75" i="278" l="1"/>
  <c r="AR60" i="44"/>
  <c r="AN19" i="366"/>
  <c r="AN30" i="366" s="1"/>
  <c r="AN36" i="366" s="1"/>
  <c r="AN49" i="366" s="1"/>
  <c r="AN18" i="366"/>
  <c r="AN29" i="366" s="1"/>
  <c r="AN35" i="366" s="1"/>
  <c r="AN48" i="366" s="1"/>
  <c r="AN3" i="348"/>
  <c r="AN3" i="276"/>
  <c r="AN3" i="363"/>
  <c r="AN3" i="289"/>
  <c r="AN3" i="285"/>
  <c r="AN3" i="366"/>
  <c r="AN3" i="280"/>
  <c r="AN3" i="46"/>
  <c r="AN3" i="44"/>
  <c r="AN3" i="278"/>
  <c r="AN49" i="348"/>
  <c r="AN48" i="348"/>
  <c r="AN47" i="348"/>
  <c r="AN46" i="348"/>
  <c r="AP165" i="44"/>
  <c r="AP200" i="44" s="1"/>
  <c r="AP203" i="44" s="1"/>
  <c r="AP215" i="44" s="1"/>
  <c r="AP15" i="280" s="1"/>
  <c r="AP18" i="280" s="1"/>
  <c r="AP15" i="366" s="1"/>
  <c r="AP164" i="44"/>
  <c r="AP199" i="44" s="1"/>
  <c r="AP202" i="44" s="1"/>
  <c r="AP214" i="44" s="1"/>
  <c r="AP14" i="280" s="1"/>
  <c r="AP17" i="280" s="1"/>
  <c r="AP90" i="46" s="1"/>
  <c r="AN93" i="46"/>
  <c r="AN104" i="46" s="1"/>
  <c r="AN110" i="46" s="1"/>
  <c r="AN123" i="46" s="1"/>
  <c r="AN37" i="366"/>
  <c r="AN50" i="366" s="1"/>
  <c r="AN24" i="348"/>
  <c r="AN23" i="348"/>
  <c r="AN22" i="348"/>
  <c r="AN76" i="348"/>
  <c r="AN75" i="348"/>
  <c r="AN73" i="348"/>
  <c r="AN74" i="348"/>
  <c r="AS5" i="348"/>
  <c r="AS5" i="276"/>
  <c r="AS5" i="363"/>
  <c r="AS5" i="289"/>
  <c r="AS5" i="285"/>
  <c r="AS5" i="366"/>
  <c r="AS5" i="280"/>
  <c r="AS5" i="46"/>
  <c r="AT11" i="44"/>
  <c r="AS5" i="44"/>
  <c r="AS16" i="44"/>
  <c r="AS17" i="44" s="1"/>
  <c r="AS5" i="278"/>
  <c r="AQ84" i="44"/>
  <c r="AQ32" i="44"/>
  <c r="AQ33" i="44" s="1"/>
  <c r="AQ197" i="44"/>
  <c r="AQ162" i="44"/>
  <c r="AO41" i="46"/>
  <c r="AO43" i="46" s="1"/>
  <c r="AO56" i="46" s="1"/>
  <c r="AO226" i="44"/>
  <c r="AO227" i="44" s="1"/>
  <c r="AO42" i="285" s="1"/>
  <c r="AO43" i="285"/>
  <c r="AO34" i="285"/>
  <c r="AO19" i="285"/>
  <c r="AO16" i="366"/>
  <c r="AO18" i="366" s="1"/>
  <c r="AO29" i="366" s="1"/>
  <c r="AO91" i="46"/>
  <c r="AO94" i="46" s="1"/>
  <c r="AO105" i="46" s="1"/>
  <c r="AO127" i="46"/>
  <c r="AO58" i="46"/>
  <c r="AO20" i="366"/>
  <c r="AO31" i="366" s="1"/>
  <c r="AN111" i="46"/>
  <c r="AN124" i="46" s="1"/>
  <c r="AP2" i="348"/>
  <c r="AP2" i="276"/>
  <c r="AP2" i="363"/>
  <c r="AP2" i="289"/>
  <c r="AP2" i="285"/>
  <c r="AP2" i="366"/>
  <c r="AP2" i="280"/>
  <c r="AP2" i="46"/>
  <c r="AP76" i="44"/>
  <c r="AP2" i="44"/>
  <c r="AP54" i="44"/>
  <c r="AP55" i="44" s="1"/>
  <c r="AP52" i="366" s="1"/>
  <c r="AP2" i="278"/>
  <c r="AP85" i="44"/>
  <c r="AP86" i="44" s="1"/>
  <c r="AP90" i="44" s="1"/>
  <c r="AP47" i="44"/>
  <c r="AP48" i="44" s="1"/>
  <c r="AP38" i="44"/>
  <c r="AP39" i="44" s="1"/>
  <c r="AP73" i="44" s="1"/>
  <c r="AP74" i="44" s="1"/>
  <c r="AP77" i="44" s="1"/>
  <c r="AN95" i="46"/>
  <c r="AN106" i="46" s="1"/>
  <c r="AN112" i="46" s="1"/>
  <c r="AN125" i="46" s="1"/>
  <c r="AO83" i="348"/>
  <c r="AO71" i="348"/>
  <c r="AO56" i="348"/>
  <c r="AO30" i="348"/>
  <c r="AO44" i="348"/>
  <c r="AO20" i="348"/>
  <c r="AO32" i="289"/>
  <c r="AO16" i="289"/>
  <c r="AO56" i="285"/>
  <c r="AO33" i="366"/>
  <c r="AO69" i="366"/>
  <c r="AO144" i="46"/>
  <c r="AO108" i="46"/>
  <c r="AO75" i="46"/>
  <c r="AO74" i="278"/>
  <c r="AO76" i="278" s="1"/>
  <c r="AO61" i="44"/>
  <c r="AR94" i="276"/>
  <c r="AR88" i="276"/>
  <c r="AR196" i="44"/>
  <c r="AR26" i="44"/>
  <c r="AR27" i="44" s="1"/>
  <c r="AR11" i="348" s="1"/>
  <c r="AR100" i="44"/>
  <c r="AS75" i="278" l="1"/>
  <c r="AS60" i="44"/>
  <c r="AR197" i="44"/>
  <c r="AR162" i="44"/>
  <c r="AR84" i="44"/>
  <c r="AR32" i="44"/>
  <c r="AR33" i="44" s="1"/>
  <c r="AO37" i="366"/>
  <c r="AO50" i="366" s="1"/>
  <c r="AO35" i="366"/>
  <c r="AO48" i="366" s="1"/>
  <c r="AO24" i="348"/>
  <c r="AO23" i="348"/>
  <c r="AO22" i="348"/>
  <c r="AO73" i="348"/>
  <c r="AO76" i="348"/>
  <c r="AO75" i="348"/>
  <c r="AO74" i="348"/>
  <c r="AO19" i="366"/>
  <c r="AO30" i="366" s="1"/>
  <c r="AO36" i="366" s="1"/>
  <c r="AO49" i="366" s="1"/>
  <c r="AO93" i="46"/>
  <c r="AO104" i="46" s="1"/>
  <c r="AO110" i="46" s="1"/>
  <c r="AO123" i="46" s="1"/>
  <c r="AO111" i="46"/>
  <c r="AO124" i="46" s="1"/>
  <c r="AO49" i="348"/>
  <c r="AO48" i="348"/>
  <c r="AO47" i="348"/>
  <c r="AO46" i="348"/>
  <c r="AP41" i="46"/>
  <c r="AP43" i="46" s="1"/>
  <c r="AP56" i="46" s="1"/>
  <c r="AP226" i="44"/>
  <c r="AP227" i="44" s="1"/>
  <c r="AP42" i="285" s="1"/>
  <c r="AP34" i="285"/>
  <c r="AP43" i="285"/>
  <c r="AP16" i="366"/>
  <c r="AP18" i="366" s="1"/>
  <c r="AP29" i="366" s="1"/>
  <c r="AP19" i="285"/>
  <c r="AP127" i="46"/>
  <c r="AP58" i="46"/>
  <c r="AP91" i="46"/>
  <c r="AP94" i="46" s="1"/>
  <c r="AP105" i="46" s="1"/>
  <c r="AQ165" i="44"/>
  <c r="AQ200" i="44" s="1"/>
  <c r="AQ203" i="44" s="1"/>
  <c r="AQ215" i="44" s="1"/>
  <c r="AQ15" i="280" s="1"/>
  <c r="AQ18" i="280" s="1"/>
  <c r="AQ15" i="366" s="1"/>
  <c r="AQ164" i="44"/>
  <c r="AQ199" i="44" s="1"/>
  <c r="AQ202" i="44" s="1"/>
  <c r="AQ214" i="44" s="1"/>
  <c r="AQ14" i="280" s="1"/>
  <c r="AQ17" i="280" s="1"/>
  <c r="AQ90" i="46" s="1"/>
  <c r="AT5" i="348"/>
  <c r="AT5" i="276"/>
  <c r="AT5" i="363"/>
  <c r="AT5" i="289"/>
  <c r="AT5" i="285"/>
  <c r="AT5" i="366"/>
  <c r="AT5" i="280"/>
  <c r="AT5" i="46"/>
  <c r="AT5" i="44"/>
  <c r="AT16" i="44"/>
  <c r="AT17" i="44" s="1"/>
  <c r="AT5" i="278"/>
  <c r="AU11" i="44"/>
  <c r="AO95" i="46"/>
  <c r="AO106" i="46" s="1"/>
  <c r="AO112" i="46" s="1"/>
  <c r="AO125" i="46" s="1"/>
  <c r="AO3" i="348"/>
  <c r="AO3" i="276"/>
  <c r="AO3" i="363"/>
  <c r="AO3" i="289"/>
  <c r="AO3" i="285"/>
  <c r="AO3" i="366"/>
  <c r="AO3" i="46"/>
  <c r="AO3" i="280"/>
  <c r="AO3" i="278"/>
  <c r="AO3" i="44"/>
  <c r="AP83" i="348"/>
  <c r="AP71" i="348"/>
  <c r="AP56" i="348"/>
  <c r="AP44" i="348"/>
  <c r="AP30" i="348"/>
  <c r="AP20" i="348"/>
  <c r="AP32" i="289"/>
  <c r="AP16" i="289"/>
  <c r="AP56" i="285"/>
  <c r="AP33" i="366"/>
  <c r="AP69" i="366"/>
  <c r="AP108" i="46"/>
  <c r="AP144" i="46"/>
  <c r="AP75" i="46"/>
  <c r="AP61" i="44"/>
  <c r="AP74" i="278"/>
  <c r="AP76" i="278" s="1"/>
  <c r="AP93" i="46"/>
  <c r="AP104" i="46" s="1"/>
  <c r="AQ2" i="348"/>
  <c r="AQ2" i="276"/>
  <c r="AQ2" i="363"/>
  <c r="AQ2" i="289"/>
  <c r="AQ2" i="285"/>
  <c r="AQ2" i="366"/>
  <c r="AQ2" i="46"/>
  <c r="AQ2" i="280"/>
  <c r="AQ54" i="44"/>
  <c r="AQ55" i="44" s="1"/>
  <c r="AQ52" i="366" s="1"/>
  <c r="AQ2" i="278"/>
  <c r="AQ85" i="44"/>
  <c r="AQ86" i="44" s="1"/>
  <c r="AQ90" i="44" s="1"/>
  <c r="AQ47" i="44"/>
  <c r="AQ48" i="44" s="1"/>
  <c r="AQ38" i="44"/>
  <c r="AQ39" i="44" s="1"/>
  <c r="AQ73" i="44" s="1"/>
  <c r="AQ74" i="44" s="1"/>
  <c r="AQ77" i="44" s="1"/>
  <c r="AQ76" i="44"/>
  <c r="AQ2" i="44"/>
  <c r="AS94" i="276"/>
  <c r="AS88" i="276"/>
  <c r="AS26" i="44"/>
  <c r="AS27" i="44" s="1"/>
  <c r="AS11" i="348" s="1"/>
  <c r="AS100" i="44"/>
  <c r="AS196" i="44"/>
  <c r="AT75" i="278" l="1"/>
  <c r="AT60" i="44"/>
  <c r="AP19" i="366"/>
  <c r="AP30" i="366" s="1"/>
  <c r="AP36" i="366" s="1"/>
  <c r="AP49" i="366" s="1"/>
  <c r="AP20" i="366"/>
  <c r="AP31" i="366" s="1"/>
  <c r="AP37" i="366" s="1"/>
  <c r="AP50" i="366" s="1"/>
  <c r="AP95" i="46"/>
  <c r="AP106" i="46" s="1"/>
  <c r="AP112" i="46" s="1"/>
  <c r="AP125" i="46" s="1"/>
  <c r="AU5" i="348"/>
  <c r="AU5" i="276"/>
  <c r="AU5" i="363"/>
  <c r="AU5" i="289"/>
  <c r="AU5" i="285"/>
  <c r="AU5" i="366"/>
  <c r="AU5" i="46"/>
  <c r="AU5" i="280"/>
  <c r="AU16" i="44"/>
  <c r="AU17" i="44" s="1"/>
  <c r="AU5" i="278"/>
  <c r="AV11" i="44"/>
  <c r="AU5" i="44"/>
  <c r="AR164" i="44"/>
  <c r="AR199" i="44" s="1"/>
  <c r="AR202" i="44" s="1"/>
  <c r="AR214" i="44" s="1"/>
  <c r="AR14" i="280" s="1"/>
  <c r="AR17" i="280" s="1"/>
  <c r="AR90" i="46" s="1"/>
  <c r="AR165" i="44"/>
  <c r="AR200" i="44" s="1"/>
  <c r="AR203" i="44" s="1"/>
  <c r="AR215" i="44" s="1"/>
  <c r="AR15" i="280" s="1"/>
  <c r="AR18" i="280" s="1"/>
  <c r="AR15" i="366" s="1"/>
  <c r="AP111" i="46"/>
  <c r="AP124" i="46" s="1"/>
  <c r="AP110" i="46"/>
  <c r="AP123" i="46" s="1"/>
  <c r="AP49" i="348"/>
  <c r="AP48" i="348"/>
  <c r="AP47" i="348"/>
  <c r="AP46" i="348"/>
  <c r="AS197" i="44"/>
  <c r="AS162" i="44"/>
  <c r="AS84" i="44"/>
  <c r="AS32" i="44"/>
  <c r="AS33" i="44" s="1"/>
  <c r="AQ41" i="46"/>
  <c r="AQ43" i="46" s="1"/>
  <c r="AQ56" i="46" s="1"/>
  <c r="AQ226" i="44"/>
  <c r="AQ227" i="44" s="1"/>
  <c r="AQ42" i="285" s="1"/>
  <c r="AQ34" i="285"/>
  <c r="AQ43" i="285"/>
  <c r="AQ19" i="285"/>
  <c r="AQ91" i="46"/>
  <c r="AQ95" i="46" s="1"/>
  <c r="AQ106" i="46" s="1"/>
  <c r="AQ127" i="46"/>
  <c r="AQ16" i="366"/>
  <c r="AQ20" i="366" s="1"/>
  <c r="AQ31" i="366" s="1"/>
  <c r="AQ58" i="46"/>
  <c r="AP3" i="348"/>
  <c r="AP3" i="276"/>
  <c r="AP3" i="363"/>
  <c r="AP3" i="289"/>
  <c r="AP3" i="285"/>
  <c r="AP3" i="366"/>
  <c r="AP3" i="46"/>
  <c r="AP3" i="280"/>
  <c r="AP3" i="44"/>
  <c r="AP3" i="278"/>
  <c r="AR2" i="348"/>
  <c r="AR2" i="276"/>
  <c r="AR2" i="363"/>
  <c r="AR2" i="289"/>
  <c r="AR2" i="285"/>
  <c r="AR2" i="366"/>
  <c r="AR2" i="46"/>
  <c r="AR2" i="280"/>
  <c r="AR85" i="44"/>
  <c r="AR86" i="44" s="1"/>
  <c r="AR90" i="44" s="1"/>
  <c r="AR47" i="44"/>
  <c r="AR48" i="44" s="1"/>
  <c r="AR38" i="44"/>
  <c r="AR39" i="44" s="1"/>
  <c r="AR73" i="44" s="1"/>
  <c r="AR74" i="44" s="1"/>
  <c r="AR77" i="44" s="1"/>
  <c r="AR76" i="44"/>
  <c r="AR2" i="44"/>
  <c r="AR54" i="44"/>
  <c r="AR55" i="44" s="1"/>
  <c r="AR52" i="366" s="1"/>
  <c r="AR2" i="278"/>
  <c r="AQ83" i="348"/>
  <c r="AQ71" i="348"/>
  <c r="AQ56" i="348"/>
  <c r="AQ44" i="348"/>
  <c r="AQ30" i="348"/>
  <c r="AQ20" i="348"/>
  <c r="AQ32" i="289"/>
  <c r="AQ56" i="285"/>
  <c r="AQ16" i="289"/>
  <c r="AQ69" i="366"/>
  <c r="AQ33" i="366"/>
  <c r="AQ108" i="46"/>
  <c r="AQ144" i="46"/>
  <c r="AQ75" i="46"/>
  <c r="AQ61" i="44"/>
  <c r="AQ74" i="278"/>
  <c r="AQ76" i="278" s="1"/>
  <c r="AP35" i="366"/>
  <c r="AP48" i="366" s="1"/>
  <c r="AP24" i="348"/>
  <c r="AP23" i="348"/>
  <c r="AP22" i="348"/>
  <c r="AP76" i="348"/>
  <c r="AP75" i="348"/>
  <c r="AP73" i="348"/>
  <c r="AP74" i="348"/>
  <c r="AT94" i="276"/>
  <c r="AT88" i="276"/>
  <c r="AT26" i="44"/>
  <c r="AT27" i="44" s="1"/>
  <c r="AT11" i="348" s="1"/>
  <c r="AT100" i="44"/>
  <c r="AT196" i="44"/>
  <c r="AU75" i="278" l="1"/>
  <c r="AU60" i="44"/>
  <c r="AQ94" i="46"/>
  <c r="AQ105" i="46" s="1"/>
  <c r="AQ111" i="46" s="1"/>
  <c r="AQ124" i="46" s="1"/>
  <c r="AQ93" i="46"/>
  <c r="AQ104" i="46" s="1"/>
  <c r="AQ110" i="46" s="1"/>
  <c r="AQ123" i="46" s="1"/>
  <c r="AQ37" i="366"/>
  <c r="AQ50" i="366" s="1"/>
  <c r="AR83" i="348"/>
  <c r="AR71" i="348"/>
  <c r="AR44" i="348"/>
  <c r="AR56" i="348"/>
  <c r="AR30" i="348"/>
  <c r="AR20" i="348"/>
  <c r="AR32" i="289"/>
  <c r="AR56" i="285"/>
  <c r="AR16" i="289"/>
  <c r="AR33" i="366"/>
  <c r="AR69" i="366"/>
  <c r="AR144" i="46"/>
  <c r="AR108" i="46"/>
  <c r="AR75" i="46"/>
  <c r="AR74" i="278"/>
  <c r="AR76" i="278" s="1"/>
  <c r="AR61" i="44"/>
  <c r="AQ24" i="348"/>
  <c r="AQ23" i="348"/>
  <c r="AQ22" i="348"/>
  <c r="AQ74" i="348"/>
  <c r="AQ76" i="348"/>
  <c r="AQ75" i="348"/>
  <c r="AQ73" i="348"/>
  <c r="AS164" i="44"/>
  <c r="AS199" i="44" s="1"/>
  <c r="AS202" i="44" s="1"/>
  <c r="AS214" i="44" s="1"/>
  <c r="AS14" i="280" s="1"/>
  <c r="AS17" i="280" s="1"/>
  <c r="AS90" i="46" s="1"/>
  <c r="AS165" i="44"/>
  <c r="AS200" i="44" s="1"/>
  <c r="AS203" i="44" s="1"/>
  <c r="AS215" i="44" s="1"/>
  <c r="AS15" i="280" s="1"/>
  <c r="AS18" i="280" s="1"/>
  <c r="AS15" i="366" s="1"/>
  <c r="AU94" i="276"/>
  <c r="AU88" i="276"/>
  <c r="AU100" i="44"/>
  <c r="AU196" i="44"/>
  <c r="AU26" i="44"/>
  <c r="AU27" i="44" s="1"/>
  <c r="AU11" i="348" s="1"/>
  <c r="AQ18" i="366"/>
  <c r="AQ29" i="366" s="1"/>
  <c r="AQ35" i="366" s="1"/>
  <c r="AQ48" i="366" s="1"/>
  <c r="AV5" i="348"/>
  <c r="AV5" i="276"/>
  <c r="AV5" i="363"/>
  <c r="AV5" i="289"/>
  <c r="AV5" i="285"/>
  <c r="AV5" i="366"/>
  <c r="AV5" i="46"/>
  <c r="AV5" i="280"/>
  <c r="AW11" i="44"/>
  <c r="AV5" i="44"/>
  <c r="AV16" i="44"/>
  <c r="AV17" i="44" s="1"/>
  <c r="AV5" i="278"/>
  <c r="AQ19" i="366"/>
  <c r="AQ30" i="366" s="1"/>
  <c r="AQ36" i="366" s="1"/>
  <c r="AQ49" i="366" s="1"/>
  <c r="AT162" i="44"/>
  <c r="AT84" i="44"/>
  <c r="AT32" i="44"/>
  <c r="AT33" i="44" s="1"/>
  <c r="AT197" i="44"/>
  <c r="AQ112" i="46"/>
  <c r="AQ125" i="46" s="1"/>
  <c r="AQ49" i="348"/>
  <c r="AQ48" i="348"/>
  <c r="AQ47" i="348"/>
  <c r="AQ46" i="348"/>
  <c r="AR226" i="44"/>
  <c r="AR227" i="44" s="1"/>
  <c r="AR42" i="285" s="1"/>
  <c r="AR41" i="46"/>
  <c r="AR43" i="46" s="1"/>
  <c r="AR56" i="46" s="1"/>
  <c r="AS2" i="348"/>
  <c r="AS2" i="276"/>
  <c r="AS2" i="363"/>
  <c r="AS2" i="289"/>
  <c r="AS2" i="285"/>
  <c r="AS2" i="366"/>
  <c r="AS2" i="280"/>
  <c r="AS2" i="46"/>
  <c r="AS76" i="44"/>
  <c r="AS2" i="44"/>
  <c r="AS54" i="44"/>
  <c r="AS55" i="44" s="1"/>
  <c r="AS52" i="366" s="1"/>
  <c r="AS2" i="278"/>
  <c r="AS85" i="44"/>
  <c r="AS47" i="44"/>
  <c r="AS48" i="44" s="1"/>
  <c r="AS38" i="44"/>
  <c r="AS39" i="44" s="1"/>
  <c r="AS73" i="44" s="1"/>
  <c r="AS74" i="44" s="1"/>
  <c r="AS77" i="44" s="1"/>
  <c r="AQ3" i="348"/>
  <c r="AQ3" i="276"/>
  <c r="AQ3" i="363"/>
  <c r="AQ3" i="289"/>
  <c r="AQ3" i="285"/>
  <c r="AQ3" i="366"/>
  <c r="AQ3" i="280"/>
  <c r="AQ3" i="46"/>
  <c r="AQ3" i="44"/>
  <c r="AQ3" i="278"/>
  <c r="AR43" i="285"/>
  <c r="AR19" i="285"/>
  <c r="AR34" i="285"/>
  <c r="AR16" i="366"/>
  <c r="AR20" i="366" s="1"/>
  <c r="AR31" i="366" s="1"/>
  <c r="AR127" i="46"/>
  <c r="AR91" i="46"/>
  <c r="AR93" i="46" s="1"/>
  <c r="AR104" i="46" s="1"/>
  <c r="AR58" i="46"/>
  <c r="AS86" i="44"/>
  <c r="AS90" i="44" s="1"/>
  <c r="AV75" i="278" l="1"/>
  <c r="AV60" i="44"/>
  <c r="AR95" i="46"/>
  <c r="AR106" i="46" s="1"/>
  <c r="AR112" i="46" s="1"/>
  <c r="AR125" i="46" s="1"/>
  <c r="AV94" i="276"/>
  <c r="AV88" i="276"/>
  <c r="AV196" i="44"/>
  <c r="AV26" i="44"/>
  <c r="AV27" i="44" s="1"/>
  <c r="AV11" i="348" s="1"/>
  <c r="AV100" i="44"/>
  <c r="AR94" i="46"/>
  <c r="AR105" i="46" s="1"/>
  <c r="AR111" i="46" s="1"/>
  <c r="AR124" i="46" s="1"/>
  <c r="AS83" i="348"/>
  <c r="AS71" i="348"/>
  <c r="AS56" i="348"/>
  <c r="AS44" i="348"/>
  <c r="AS30" i="348"/>
  <c r="AS20" i="348"/>
  <c r="AS32" i="289"/>
  <c r="AS16" i="289"/>
  <c r="AS56" i="285"/>
  <c r="AS33" i="366"/>
  <c r="AS69" i="366"/>
  <c r="AS144" i="46"/>
  <c r="AS108" i="46"/>
  <c r="AS75" i="46"/>
  <c r="AS74" i="278"/>
  <c r="AS76" i="278" s="1"/>
  <c r="AS61" i="44"/>
  <c r="AR37" i="366"/>
  <c r="AR50" i="366" s="1"/>
  <c r="AR24" i="348"/>
  <c r="AR23" i="348"/>
  <c r="AR22" i="348"/>
  <c r="AR76" i="348"/>
  <c r="AR75" i="348"/>
  <c r="AR73" i="348"/>
  <c r="AR74" i="348"/>
  <c r="AW5" i="348"/>
  <c r="AW5" i="276"/>
  <c r="AW5" i="363"/>
  <c r="AW5" i="289"/>
  <c r="AW5" i="285"/>
  <c r="AW5" i="366"/>
  <c r="AW5" i="280"/>
  <c r="AW5" i="46"/>
  <c r="AX11" i="44"/>
  <c r="AW5" i="44"/>
  <c r="AW16" i="44"/>
  <c r="AW17" i="44" s="1"/>
  <c r="AW5" i="278"/>
  <c r="AU84" i="44"/>
  <c r="AU32" i="44"/>
  <c r="AU33" i="44" s="1"/>
  <c r="AU197" i="44"/>
  <c r="AU162" i="44"/>
  <c r="AR110" i="46"/>
  <c r="AR123" i="46" s="1"/>
  <c r="AR19" i="366"/>
  <c r="AR30" i="366" s="1"/>
  <c r="AR36" i="366" s="1"/>
  <c r="AR49" i="366" s="1"/>
  <c r="AT2" i="348"/>
  <c r="AT2" i="276"/>
  <c r="AT2" i="363"/>
  <c r="AT2" i="289"/>
  <c r="AT2" i="285"/>
  <c r="AT2" i="366"/>
  <c r="AT2" i="280"/>
  <c r="AT2" i="46"/>
  <c r="AT76" i="44"/>
  <c r="AT2" i="44"/>
  <c r="AT54" i="44"/>
  <c r="AT55" i="44" s="1"/>
  <c r="AT52" i="366" s="1"/>
  <c r="AT2" i="278"/>
  <c r="AT85" i="44"/>
  <c r="AT86" i="44" s="1"/>
  <c r="AT90" i="44" s="1"/>
  <c r="AT47" i="44"/>
  <c r="AT48" i="44" s="1"/>
  <c r="AT38" i="44"/>
  <c r="AT39" i="44" s="1"/>
  <c r="AT73" i="44" s="1"/>
  <c r="AT74" i="44" s="1"/>
  <c r="AT77" i="44" s="1"/>
  <c r="AR3" i="348"/>
  <c r="AR3" i="276"/>
  <c r="AR3" i="363"/>
  <c r="AR3" i="289"/>
  <c r="AR3" i="285"/>
  <c r="AR3" i="366"/>
  <c r="AR3" i="280"/>
  <c r="AR3" i="46"/>
  <c r="AR3" i="44"/>
  <c r="AR3" i="278"/>
  <c r="AR18" i="366"/>
  <c r="AR29" i="366" s="1"/>
  <c r="AR35" i="366" s="1"/>
  <c r="AR48" i="366" s="1"/>
  <c r="AS41" i="46"/>
  <c r="AS43" i="46" s="1"/>
  <c r="AS56" i="46" s="1"/>
  <c r="AS226" i="44"/>
  <c r="AS227" i="44" s="1"/>
  <c r="AS42" i="285" s="1"/>
  <c r="AS43" i="285"/>
  <c r="AS34" i="285"/>
  <c r="AS19" i="285"/>
  <c r="AS16" i="366"/>
  <c r="AS18" i="366" s="1"/>
  <c r="AS29" i="366" s="1"/>
  <c r="AS91" i="46"/>
  <c r="AS94" i="46" s="1"/>
  <c r="AS105" i="46" s="1"/>
  <c r="AS127" i="46"/>
  <c r="AS58" i="46"/>
  <c r="AT165" i="44"/>
  <c r="AT200" i="44" s="1"/>
  <c r="AT203" i="44" s="1"/>
  <c r="AT215" i="44" s="1"/>
  <c r="AT15" i="280" s="1"/>
  <c r="AT18" i="280" s="1"/>
  <c r="AT15" i="366" s="1"/>
  <c r="AT164" i="44"/>
  <c r="AT199" i="44" s="1"/>
  <c r="AT202" i="44" s="1"/>
  <c r="AT214" i="44" s="1"/>
  <c r="AT14" i="280" s="1"/>
  <c r="AT17" i="280" s="1"/>
  <c r="AT90" i="46" s="1"/>
  <c r="X78" i="44"/>
  <c r="W78" i="44" s="1"/>
  <c r="V78" i="44" s="1"/>
  <c r="AS93" i="46"/>
  <c r="AS104" i="46" s="1"/>
  <c r="AR49" i="348"/>
  <c r="AR48" i="348"/>
  <c r="AR47" i="348"/>
  <c r="AR46" i="348"/>
  <c r="AW75" i="278" l="1"/>
  <c r="AW60" i="44"/>
  <c r="W4" i="276"/>
  <c r="W4" i="289"/>
  <c r="W4" i="366"/>
  <c r="W4" i="280"/>
  <c r="W4" i="44"/>
  <c r="W4" i="278"/>
  <c r="W4" i="348"/>
  <c r="W4" i="363"/>
  <c r="W4" i="285"/>
  <c r="W30" i="46"/>
  <c r="W4" i="46"/>
  <c r="W89" i="44"/>
  <c r="U78" i="44"/>
  <c r="AS95" i="46"/>
  <c r="AS106" i="46" s="1"/>
  <c r="AU2" i="348"/>
  <c r="AU2" i="276"/>
  <c r="AU2" i="363"/>
  <c r="AU2" i="289"/>
  <c r="AU2" i="285"/>
  <c r="AU2" i="366"/>
  <c r="AU2" i="46"/>
  <c r="AU2" i="280"/>
  <c r="AU54" i="44"/>
  <c r="AU55" i="44" s="1"/>
  <c r="AU52" i="366" s="1"/>
  <c r="AU2" i="278"/>
  <c r="AU85" i="44"/>
  <c r="AU47" i="44"/>
  <c r="AU48" i="44" s="1"/>
  <c r="AU38" i="44"/>
  <c r="AU39" i="44" s="1"/>
  <c r="AU73" i="44" s="1"/>
  <c r="AU74" i="44" s="1"/>
  <c r="AU77" i="44" s="1"/>
  <c r="AU76" i="44"/>
  <c r="AU2" i="44"/>
  <c r="AS112" i="46"/>
  <c r="AS125" i="46" s="1"/>
  <c r="AS110" i="46"/>
  <c r="AS123" i="46" s="1"/>
  <c r="AS111" i="46"/>
  <c r="AS124" i="46" s="1"/>
  <c r="AV197" i="44"/>
  <c r="AV162" i="44"/>
  <c r="AV84" i="44"/>
  <c r="AV32" i="44"/>
  <c r="AV33" i="44" s="1"/>
  <c r="AS20" i="366"/>
  <c r="AS31" i="366" s="1"/>
  <c r="AS37" i="366" s="1"/>
  <c r="AS50" i="366" s="1"/>
  <c r="AU86" i="44"/>
  <c r="AU90" i="44" s="1"/>
  <c r="AX5" i="348"/>
  <c r="AX5" i="276"/>
  <c r="AX5" i="363"/>
  <c r="AX5" i="289"/>
  <c r="AX5" i="285"/>
  <c r="AX5" i="366"/>
  <c r="AX5" i="280"/>
  <c r="AX5" i="46"/>
  <c r="AX5" i="44"/>
  <c r="AX16" i="44"/>
  <c r="AX17" i="44" s="1"/>
  <c r="AX5" i="278"/>
  <c r="AY11" i="44"/>
  <c r="AS3" i="348"/>
  <c r="AS3" i="276"/>
  <c r="AS3" i="363"/>
  <c r="AS3" i="289"/>
  <c r="AS3" i="285"/>
  <c r="AS3" i="366"/>
  <c r="AS3" i="46"/>
  <c r="AS3" i="280"/>
  <c r="AS3" i="278"/>
  <c r="AS3" i="44"/>
  <c r="AS49" i="348"/>
  <c r="AS48" i="348"/>
  <c r="AS47" i="348"/>
  <c r="AS46" i="348"/>
  <c r="AS19" i="366"/>
  <c r="AS30" i="366" s="1"/>
  <c r="AS36" i="366" s="1"/>
  <c r="AS49" i="366" s="1"/>
  <c r="X4" i="348"/>
  <c r="X4" i="276"/>
  <c r="X4" i="363"/>
  <c r="X4" i="289"/>
  <c r="X4" i="285"/>
  <c r="X4" i="366"/>
  <c r="X4" i="46"/>
  <c r="X30" i="46"/>
  <c r="X4" i="280"/>
  <c r="X89" i="44"/>
  <c r="X4" i="278"/>
  <c r="X4" i="44"/>
  <c r="AT41" i="46"/>
  <c r="AT43" i="46" s="1"/>
  <c r="AT56" i="46" s="1"/>
  <c r="AT226" i="44"/>
  <c r="AT227" i="44" s="1"/>
  <c r="AT42" i="285" s="1"/>
  <c r="AT34" i="285"/>
  <c r="AT19" i="285"/>
  <c r="AT43" i="285"/>
  <c r="AT16" i="366"/>
  <c r="AT18" i="366" s="1"/>
  <c r="AT29" i="366" s="1"/>
  <c r="AT127" i="46"/>
  <c r="AT91" i="46"/>
  <c r="AT94" i="46" s="1"/>
  <c r="AT105" i="46" s="1"/>
  <c r="AT58" i="46"/>
  <c r="AU165" i="44"/>
  <c r="AU200" i="44" s="1"/>
  <c r="AU203" i="44" s="1"/>
  <c r="AU215" i="44" s="1"/>
  <c r="AU15" i="280" s="1"/>
  <c r="AU18" i="280" s="1"/>
  <c r="AU15" i="366" s="1"/>
  <c r="AU164" i="44"/>
  <c r="AU199" i="44" s="1"/>
  <c r="AU202" i="44" s="1"/>
  <c r="AU214" i="44" s="1"/>
  <c r="AU14" i="280" s="1"/>
  <c r="AU17" i="280" s="1"/>
  <c r="AU90" i="46" s="1"/>
  <c r="AT83" i="348"/>
  <c r="AT71" i="348"/>
  <c r="AT56" i="348"/>
  <c r="AT44" i="348"/>
  <c r="AT30" i="348"/>
  <c r="AT20" i="348"/>
  <c r="AT32" i="289"/>
  <c r="AT16" i="289"/>
  <c r="AT56" i="285"/>
  <c r="AT33" i="366"/>
  <c r="AT69" i="366"/>
  <c r="AT108" i="46"/>
  <c r="AT144" i="46"/>
  <c r="AT75" i="46"/>
  <c r="AT61" i="44"/>
  <c r="AT74" i="278"/>
  <c r="AT76" i="278" s="1"/>
  <c r="AW94" i="276"/>
  <c r="AW88" i="276"/>
  <c r="AW26" i="44"/>
  <c r="AW27" i="44" s="1"/>
  <c r="AW11" i="348" s="1"/>
  <c r="AW100" i="44"/>
  <c r="AW196" i="44"/>
  <c r="AS35" i="366"/>
  <c r="AS48" i="366" s="1"/>
  <c r="AS24" i="348"/>
  <c r="AS23" i="348"/>
  <c r="AS22" i="348"/>
  <c r="AS76" i="348"/>
  <c r="AS75" i="348"/>
  <c r="AS73" i="348"/>
  <c r="AS74" i="348"/>
  <c r="AX75" i="278" l="1"/>
  <c r="AX60" i="44"/>
  <c r="U4" i="276"/>
  <c r="U4" i="289"/>
  <c r="U4" i="366"/>
  <c r="U30" i="46"/>
  <c r="U4" i="44"/>
  <c r="U4" i="278"/>
  <c r="U4" i="348"/>
  <c r="U4" i="363"/>
  <c r="U4" i="285"/>
  <c r="U4" i="46"/>
  <c r="U4" i="280"/>
  <c r="U89" i="44"/>
  <c r="T78" i="44"/>
  <c r="V4" i="276"/>
  <c r="V4" i="289"/>
  <c r="V4" i="366"/>
  <c r="V4" i="280"/>
  <c r="V4" i="44"/>
  <c r="V4" i="278"/>
  <c r="V4" i="348"/>
  <c r="V4" i="363"/>
  <c r="V4" i="285"/>
  <c r="V30" i="46"/>
  <c r="V4" i="46"/>
  <c r="V89" i="44"/>
  <c r="AT111" i="46"/>
  <c r="AT124" i="46" s="1"/>
  <c r="AT49" i="348"/>
  <c r="AT48" i="348"/>
  <c r="AT47" i="348"/>
  <c r="AT46" i="348"/>
  <c r="AU83" i="348"/>
  <c r="AU71" i="348"/>
  <c r="AU56" i="348"/>
  <c r="AU44" i="348"/>
  <c r="AU30" i="348"/>
  <c r="AU20" i="348"/>
  <c r="AU32" i="289"/>
  <c r="AU56" i="285"/>
  <c r="AU16" i="289"/>
  <c r="AU69" i="366"/>
  <c r="AU33" i="366"/>
  <c r="AU108" i="46"/>
  <c r="AU144" i="46"/>
  <c r="AU75" i="46"/>
  <c r="AU61" i="44"/>
  <c r="AU74" i="278"/>
  <c r="AU76" i="278" s="1"/>
  <c r="AW197" i="44"/>
  <c r="AW162" i="44"/>
  <c r="AW84" i="44"/>
  <c r="AW32" i="44"/>
  <c r="AW33" i="44" s="1"/>
  <c r="AX94" i="276"/>
  <c r="AX88" i="276"/>
  <c r="AX26" i="44"/>
  <c r="AX27" i="44" s="1"/>
  <c r="AX11" i="348" s="1"/>
  <c r="AX100" i="44"/>
  <c r="AX196" i="44"/>
  <c r="AV2" i="348"/>
  <c r="AV2" i="276"/>
  <c r="AV2" i="363"/>
  <c r="AV2" i="289"/>
  <c r="AV2" i="285"/>
  <c r="AV2" i="366"/>
  <c r="AV2" i="46"/>
  <c r="AV2" i="280"/>
  <c r="AV85" i="44"/>
  <c r="AV86" i="44" s="1"/>
  <c r="AV90" i="44" s="1"/>
  <c r="AV47" i="44"/>
  <c r="AV48" i="44" s="1"/>
  <c r="AV38" i="44"/>
  <c r="AV39" i="44" s="1"/>
  <c r="AV73" i="44" s="1"/>
  <c r="AV74" i="44" s="1"/>
  <c r="AV77" i="44" s="1"/>
  <c r="AV76" i="44"/>
  <c r="AV2" i="44"/>
  <c r="AV54" i="44"/>
  <c r="AV55" i="44" s="1"/>
  <c r="AV52" i="366" s="1"/>
  <c r="AV2" i="278"/>
  <c r="AT20" i="366"/>
  <c r="AT31" i="366" s="1"/>
  <c r="AT93" i="46"/>
  <c r="AT104" i="46" s="1"/>
  <c r="AT110" i="46" s="1"/>
  <c r="AT123" i="46" s="1"/>
  <c r="AT3" i="348"/>
  <c r="AT3" i="276"/>
  <c r="AT3" i="363"/>
  <c r="AT3" i="289"/>
  <c r="AT3" i="285"/>
  <c r="AT3" i="366"/>
  <c r="AT3" i="46"/>
  <c r="AT3" i="280"/>
  <c r="AT3" i="44"/>
  <c r="AT3" i="278"/>
  <c r="AT37" i="366"/>
  <c r="AT50" i="366" s="1"/>
  <c r="AT35" i="366"/>
  <c r="AT48" i="366" s="1"/>
  <c r="AT24" i="348"/>
  <c r="AT23" i="348"/>
  <c r="AT22" i="348"/>
  <c r="AT76" i="348"/>
  <c r="AT75" i="348"/>
  <c r="AT73" i="348"/>
  <c r="AT74" i="348"/>
  <c r="AY5" i="348"/>
  <c r="AY5" i="276"/>
  <c r="AY5" i="363"/>
  <c r="AY5" i="289"/>
  <c r="AY5" i="285"/>
  <c r="AY5" i="366"/>
  <c r="AY5" i="46"/>
  <c r="AY5" i="280"/>
  <c r="AY16" i="44"/>
  <c r="AY17" i="44" s="1"/>
  <c r="AY5" i="278"/>
  <c r="AZ11" i="44"/>
  <c r="AY5" i="44"/>
  <c r="AT19" i="366"/>
  <c r="AT30" i="366" s="1"/>
  <c r="AT36" i="366" s="1"/>
  <c r="AT49" i="366" s="1"/>
  <c r="AT95" i="46"/>
  <c r="AT106" i="46" s="1"/>
  <c r="AT112" i="46" s="1"/>
  <c r="AT125" i="46" s="1"/>
  <c r="AV164" i="44"/>
  <c r="AV199" i="44" s="1"/>
  <c r="AV202" i="44" s="1"/>
  <c r="AV214" i="44" s="1"/>
  <c r="AV14" i="280" s="1"/>
  <c r="AV17" i="280" s="1"/>
  <c r="AV90" i="46" s="1"/>
  <c r="AV165" i="44"/>
  <c r="AV200" i="44" s="1"/>
  <c r="AV203" i="44" s="1"/>
  <c r="AV215" i="44" s="1"/>
  <c r="AV15" i="280" s="1"/>
  <c r="AV18" i="280" s="1"/>
  <c r="AV15" i="366" s="1"/>
  <c r="AU41" i="46"/>
  <c r="AU43" i="46" s="1"/>
  <c r="AU56" i="46" s="1"/>
  <c r="AU226" i="44"/>
  <c r="AU227" i="44" s="1"/>
  <c r="AU42" i="285" s="1"/>
  <c r="AU34" i="285"/>
  <c r="AU19" i="285"/>
  <c r="AU43" i="285"/>
  <c r="AU91" i="46"/>
  <c r="AU95" i="46" s="1"/>
  <c r="AU106" i="46" s="1"/>
  <c r="AU16" i="366"/>
  <c r="AU20" i="366" s="1"/>
  <c r="AU31" i="366" s="1"/>
  <c r="AU127" i="46"/>
  <c r="AU58" i="46"/>
  <c r="AY75" i="278" l="1"/>
  <c r="AY60" i="44"/>
  <c r="T4" i="276"/>
  <c r="T4" i="289"/>
  <c r="T4" i="366"/>
  <c r="T30" i="46"/>
  <c r="T89" i="44"/>
  <c r="T4" i="44"/>
  <c r="T4" i="348"/>
  <c r="T4" i="363"/>
  <c r="T4" i="285"/>
  <c r="T4" i="46"/>
  <c r="T4" i="280"/>
  <c r="T4" i="278"/>
  <c r="S78" i="44"/>
  <c r="AY94" i="276"/>
  <c r="AY88" i="276"/>
  <c r="AY100" i="44"/>
  <c r="AY196" i="44"/>
  <c r="AY26" i="44"/>
  <c r="AY27" i="44" s="1"/>
  <c r="AY11" i="348" s="1"/>
  <c r="AV43" i="285"/>
  <c r="AV34" i="285"/>
  <c r="AV16" i="366"/>
  <c r="AV18" i="366" s="1"/>
  <c r="AV29" i="366" s="1"/>
  <c r="AV19" i="285"/>
  <c r="AV127" i="46"/>
  <c r="AV91" i="46"/>
  <c r="AV93" i="46" s="1"/>
  <c r="AV104" i="46" s="1"/>
  <c r="AV58" i="46"/>
  <c r="AV83" i="348"/>
  <c r="AV71" i="348"/>
  <c r="AV56" i="348"/>
  <c r="AV44" i="348"/>
  <c r="AV30" i="348"/>
  <c r="AV20" i="348"/>
  <c r="AV32" i="289"/>
  <c r="AV56" i="285"/>
  <c r="AV16" i="289"/>
  <c r="AV33" i="366"/>
  <c r="AV69" i="366"/>
  <c r="AV144" i="46"/>
  <c r="AV108" i="46"/>
  <c r="AV75" i="46"/>
  <c r="AV74" i="278"/>
  <c r="AV76" i="278" s="1"/>
  <c r="AV61" i="44"/>
  <c r="AW2" i="348"/>
  <c r="AW2" i="276"/>
  <c r="AW2" i="363"/>
  <c r="AW2" i="289"/>
  <c r="AW2" i="285"/>
  <c r="AW2" i="366"/>
  <c r="AW2" i="280"/>
  <c r="AW2" i="46"/>
  <c r="AW76" i="44"/>
  <c r="AW2" i="44"/>
  <c r="AW54" i="44"/>
  <c r="AW55" i="44" s="1"/>
  <c r="AW52" i="366" s="1"/>
  <c r="AW2" i="278"/>
  <c r="AW85" i="44"/>
  <c r="AW86" i="44" s="1"/>
  <c r="AW90" i="44" s="1"/>
  <c r="AW47" i="44"/>
  <c r="AW48" i="44" s="1"/>
  <c r="AW38" i="44"/>
  <c r="AW39" i="44" s="1"/>
  <c r="AW73" i="44" s="1"/>
  <c r="AW74" i="44" s="1"/>
  <c r="AW77" i="44" s="1"/>
  <c r="AZ5" i="348"/>
  <c r="AZ5" i="276"/>
  <c r="AZ5" i="363"/>
  <c r="AZ5" i="289"/>
  <c r="AZ5" i="285"/>
  <c r="AZ5" i="366"/>
  <c r="AZ5" i="46"/>
  <c r="AZ5" i="280"/>
  <c r="BA11" i="44"/>
  <c r="AZ5" i="44"/>
  <c r="AZ16" i="44"/>
  <c r="AZ17" i="44" s="1"/>
  <c r="AZ5" i="278"/>
  <c r="AX162" i="44"/>
  <c r="AX84" i="44"/>
  <c r="AX32" i="44"/>
  <c r="AX33" i="44" s="1"/>
  <c r="AX197" i="44"/>
  <c r="AU112" i="46"/>
  <c r="AU125" i="46" s="1"/>
  <c r="AU49" i="348"/>
  <c r="AU48" i="348"/>
  <c r="AU47" i="348"/>
  <c r="AU46" i="348"/>
  <c r="AU18" i="366"/>
  <c r="AU29" i="366" s="1"/>
  <c r="AU35" i="366" s="1"/>
  <c r="AU48" i="366" s="1"/>
  <c r="AU94" i="46"/>
  <c r="AU105" i="46" s="1"/>
  <c r="AU111" i="46" s="1"/>
  <c r="AU124" i="46" s="1"/>
  <c r="AW164" i="44"/>
  <c r="AW199" i="44" s="1"/>
  <c r="AW202" i="44" s="1"/>
  <c r="AW214" i="44" s="1"/>
  <c r="AW14" i="280" s="1"/>
  <c r="AW17" i="280" s="1"/>
  <c r="AW90" i="46" s="1"/>
  <c r="AW165" i="44"/>
  <c r="AW200" i="44" s="1"/>
  <c r="AW203" i="44" s="1"/>
  <c r="AW215" i="44" s="1"/>
  <c r="AW15" i="280" s="1"/>
  <c r="AW18" i="280" s="1"/>
  <c r="AW15" i="366" s="1"/>
  <c r="AU3" i="348"/>
  <c r="AU3" i="276"/>
  <c r="AU3" i="363"/>
  <c r="AU3" i="289"/>
  <c r="AU3" i="285"/>
  <c r="AU3" i="366"/>
  <c r="AU3" i="280"/>
  <c r="AU3" i="46"/>
  <c r="AU3" i="44"/>
  <c r="AU3" i="278"/>
  <c r="AU37" i="366"/>
  <c r="AU50" i="366" s="1"/>
  <c r="AU19" i="366"/>
  <c r="AU30" i="366" s="1"/>
  <c r="AU36" i="366" s="1"/>
  <c r="AU49" i="366" s="1"/>
  <c r="AU93" i="46"/>
  <c r="AU104" i="46" s="1"/>
  <c r="AU110" i="46" s="1"/>
  <c r="AU123" i="46" s="1"/>
  <c r="AV226" i="44"/>
  <c r="AV227" i="44" s="1"/>
  <c r="AV42" i="285" s="1"/>
  <c r="AV41" i="46"/>
  <c r="AV43" i="46" s="1"/>
  <c r="AV56" i="46" s="1"/>
  <c r="AU24" i="348"/>
  <c r="AU23" i="348"/>
  <c r="AU22" i="348"/>
  <c r="AU74" i="348"/>
  <c r="AU76" i="348"/>
  <c r="AU75" i="348"/>
  <c r="AU73" i="348"/>
  <c r="AZ75" i="278" l="1"/>
  <c r="AZ60" i="44"/>
  <c r="AV94" i="46"/>
  <c r="AV105" i="46" s="1"/>
  <c r="S4" i="348"/>
  <c r="S4" i="363"/>
  <c r="S4" i="285"/>
  <c r="S30" i="46"/>
  <c r="S4" i="46"/>
  <c r="S89" i="44"/>
  <c r="R78" i="44"/>
  <c r="S4" i="276"/>
  <c r="S4" i="289"/>
  <c r="S4" i="366"/>
  <c r="S4" i="280"/>
  <c r="S4" i="44"/>
  <c r="S4" i="278"/>
  <c r="AV95" i="46"/>
  <c r="AV106" i="46" s="1"/>
  <c r="BA5" i="348"/>
  <c r="BA5" i="276"/>
  <c r="BA5" i="363"/>
  <c r="BA5" i="289"/>
  <c r="BA5" i="285"/>
  <c r="BA5" i="366"/>
  <c r="BA5" i="280"/>
  <c r="BA5" i="46"/>
  <c r="BB11" i="44"/>
  <c r="BA5" i="44"/>
  <c r="BA16" i="44"/>
  <c r="BA17" i="44" s="1"/>
  <c r="BA5" i="278"/>
  <c r="AV3" i="348"/>
  <c r="AV3" i="276"/>
  <c r="AV3" i="363"/>
  <c r="AV3" i="289"/>
  <c r="AV3" i="285"/>
  <c r="AV3" i="366"/>
  <c r="AV3" i="280"/>
  <c r="AV3" i="46"/>
  <c r="AV3" i="44"/>
  <c r="AV3" i="278"/>
  <c r="AV49" i="348"/>
  <c r="AV48" i="348"/>
  <c r="AV47" i="348"/>
  <c r="AV46" i="348"/>
  <c r="AX2" i="348"/>
  <c r="AX2" i="276"/>
  <c r="AX2" i="363"/>
  <c r="AX2" i="289"/>
  <c r="AX2" i="285"/>
  <c r="AX2" i="366"/>
  <c r="AX2" i="280"/>
  <c r="AX2" i="46"/>
  <c r="AX76" i="44"/>
  <c r="AX2" i="44"/>
  <c r="AX54" i="44"/>
  <c r="AX55" i="44" s="1"/>
  <c r="AX52" i="366" s="1"/>
  <c r="AX2" i="278"/>
  <c r="AX85" i="44"/>
  <c r="AX86" i="44" s="1"/>
  <c r="AX90" i="44" s="1"/>
  <c r="AX47" i="44"/>
  <c r="AX48" i="44" s="1"/>
  <c r="AX38" i="44"/>
  <c r="AX39" i="44" s="1"/>
  <c r="AX73" i="44" s="1"/>
  <c r="AX74" i="44" s="1"/>
  <c r="AX77" i="44" s="1"/>
  <c r="AW41" i="46"/>
  <c r="AW43" i="46" s="1"/>
  <c r="AW56" i="46" s="1"/>
  <c r="AW226" i="44"/>
  <c r="AW227" i="44" s="1"/>
  <c r="AW42" i="285" s="1"/>
  <c r="AW43" i="285"/>
  <c r="AW34" i="285"/>
  <c r="AW19" i="285"/>
  <c r="AW16" i="366"/>
  <c r="AW18" i="366" s="1"/>
  <c r="AW29" i="366" s="1"/>
  <c r="AW91" i="46"/>
  <c r="AW93" i="46" s="1"/>
  <c r="AW104" i="46" s="1"/>
  <c r="AW127" i="46"/>
  <c r="AW58" i="46"/>
  <c r="AY84" i="44"/>
  <c r="AY32" i="44"/>
  <c r="AY33" i="44" s="1"/>
  <c r="AY197" i="44"/>
  <c r="AY162" i="44"/>
  <c r="AV19" i="366"/>
  <c r="AV30" i="366" s="1"/>
  <c r="AV36" i="366" s="1"/>
  <c r="AV49" i="366" s="1"/>
  <c r="AZ94" i="276"/>
  <c r="AZ88" i="276"/>
  <c r="AZ196" i="44"/>
  <c r="AZ26" i="44"/>
  <c r="AZ27" i="44" s="1"/>
  <c r="AZ11" i="348" s="1"/>
  <c r="AZ100" i="44"/>
  <c r="AW83" i="348"/>
  <c r="AW71" i="348"/>
  <c r="AW56" i="348"/>
  <c r="AW30" i="348"/>
  <c r="AW44" i="348"/>
  <c r="AW20" i="348"/>
  <c r="AW32" i="289"/>
  <c r="AW16" i="289"/>
  <c r="AW56" i="285"/>
  <c r="AW33" i="366"/>
  <c r="AW69" i="366"/>
  <c r="AW144" i="46"/>
  <c r="AW108" i="46"/>
  <c r="AW75" i="46"/>
  <c r="AW74" i="278"/>
  <c r="AW76" i="278" s="1"/>
  <c r="AW61" i="44"/>
  <c r="AV35" i="366"/>
  <c r="AV48" i="366" s="1"/>
  <c r="AV24" i="348"/>
  <c r="AV23" i="348"/>
  <c r="AV22" i="348"/>
  <c r="AV76" i="348"/>
  <c r="AV75" i="348"/>
  <c r="AV74" i="348"/>
  <c r="AV73" i="348"/>
  <c r="AV20" i="366"/>
  <c r="AV31" i="366" s="1"/>
  <c r="AV37" i="366" s="1"/>
  <c r="AV50" i="366" s="1"/>
  <c r="AX165" i="44"/>
  <c r="AX200" i="44" s="1"/>
  <c r="AX203" i="44" s="1"/>
  <c r="AX215" i="44" s="1"/>
  <c r="AX15" i="280" s="1"/>
  <c r="AX18" i="280" s="1"/>
  <c r="AX15" i="366" s="1"/>
  <c r="AX164" i="44"/>
  <c r="AX199" i="44" s="1"/>
  <c r="AX202" i="44" s="1"/>
  <c r="AX214" i="44" s="1"/>
  <c r="AX14" i="280" s="1"/>
  <c r="AX17" i="280" s="1"/>
  <c r="AX90" i="46" s="1"/>
  <c r="AV112" i="46"/>
  <c r="AV125" i="46" s="1"/>
  <c r="AV110" i="46"/>
  <c r="AV123" i="46" s="1"/>
  <c r="AV111" i="46"/>
  <c r="AV124" i="46" s="1"/>
  <c r="BA75" i="278" l="1"/>
  <c r="BA60" i="44"/>
  <c r="AW20" i="366"/>
  <c r="AW31" i="366" s="1"/>
  <c r="AW37" i="366" s="1"/>
  <c r="AW50" i="366" s="1"/>
  <c r="R4" i="348"/>
  <c r="R4" i="363"/>
  <c r="R4" i="285"/>
  <c r="R30" i="46"/>
  <c r="R4" i="46"/>
  <c r="R89" i="44"/>
  <c r="Q78" i="44"/>
  <c r="R4" i="276"/>
  <c r="R4" i="289"/>
  <c r="R4" i="366"/>
  <c r="R4" i="280"/>
  <c r="R4" i="44"/>
  <c r="R4" i="278"/>
  <c r="AW19" i="366"/>
  <c r="AW30" i="366" s="1"/>
  <c r="AW3" i="348"/>
  <c r="AW3" i="276"/>
  <c r="AW3" i="363"/>
  <c r="AW3" i="289"/>
  <c r="AW3" i="285"/>
  <c r="AW3" i="366"/>
  <c r="AW3" i="46"/>
  <c r="AW3" i="280"/>
  <c r="AW3" i="278"/>
  <c r="AW3" i="44"/>
  <c r="AY164" i="44"/>
  <c r="AY199" i="44" s="1"/>
  <c r="AY202" i="44" s="1"/>
  <c r="AY214" i="44" s="1"/>
  <c r="AY14" i="280" s="1"/>
  <c r="AY17" i="280" s="1"/>
  <c r="AY90" i="46" s="1"/>
  <c r="AY165" i="44"/>
  <c r="AY200" i="44" s="1"/>
  <c r="AY203" i="44" s="1"/>
  <c r="AY215" i="44" s="1"/>
  <c r="AY15" i="280" s="1"/>
  <c r="AY18" i="280" s="1"/>
  <c r="AY15" i="366" s="1"/>
  <c r="AX41" i="46"/>
  <c r="AX43" i="46" s="1"/>
  <c r="AX56" i="46" s="1"/>
  <c r="AX226" i="44"/>
  <c r="AX227" i="44" s="1"/>
  <c r="AX42" i="285" s="1"/>
  <c r="AX34" i="285"/>
  <c r="AX19" i="285"/>
  <c r="AX43" i="285"/>
  <c r="AX16" i="366"/>
  <c r="AX18" i="366" s="1"/>
  <c r="AX29" i="366" s="1"/>
  <c r="AX127" i="46"/>
  <c r="AX58" i="46"/>
  <c r="AX91" i="46"/>
  <c r="AX95" i="46" s="1"/>
  <c r="AX106" i="46" s="1"/>
  <c r="BA94" i="276"/>
  <c r="BA88" i="276"/>
  <c r="BA26" i="44"/>
  <c r="BA27" i="44" s="1"/>
  <c r="BA11" i="348" s="1"/>
  <c r="BA100" i="44"/>
  <c r="BA196" i="44"/>
  <c r="AW95" i="46"/>
  <c r="AW106" i="46" s="1"/>
  <c r="AW112" i="46" s="1"/>
  <c r="AW125" i="46" s="1"/>
  <c r="AW36" i="366"/>
  <c r="AW49" i="366" s="1"/>
  <c r="AW35" i="366"/>
  <c r="AW48" i="366" s="1"/>
  <c r="AW24" i="348"/>
  <c r="AW23" i="348"/>
  <c r="AW22" i="348"/>
  <c r="AW74" i="348"/>
  <c r="AW73" i="348"/>
  <c r="AW76" i="348"/>
  <c r="AW75" i="348"/>
  <c r="AZ197" i="44"/>
  <c r="AZ162" i="44"/>
  <c r="AZ84" i="44"/>
  <c r="AZ32" i="44"/>
  <c r="AZ33" i="44" s="1"/>
  <c r="AX83" i="348"/>
  <c r="AX71" i="348"/>
  <c r="AX56" i="348"/>
  <c r="AX44" i="348"/>
  <c r="AX30" i="348"/>
  <c r="AX20" i="348"/>
  <c r="AX32" i="289"/>
  <c r="AX16" i="289"/>
  <c r="AX56" i="285"/>
  <c r="AX33" i="366"/>
  <c r="AX69" i="366"/>
  <c r="AX108" i="46"/>
  <c r="AX144" i="46"/>
  <c r="AX75" i="46"/>
  <c r="AX61" i="44"/>
  <c r="AX74" i="278"/>
  <c r="AX76" i="278" s="1"/>
  <c r="AW94" i="46"/>
  <c r="AW105" i="46" s="1"/>
  <c r="AW111" i="46" s="1"/>
  <c r="AW124" i="46" s="1"/>
  <c r="AW110" i="46"/>
  <c r="AW123" i="46" s="1"/>
  <c r="AW49" i="348"/>
  <c r="AW48" i="348"/>
  <c r="AW47" i="348"/>
  <c r="AW46" i="348"/>
  <c r="AY2" i="348"/>
  <c r="AY2" i="276"/>
  <c r="AY2" i="363"/>
  <c r="AY2" i="289"/>
  <c r="AY2" i="285"/>
  <c r="AY2" i="366"/>
  <c r="AY2" i="46"/>
  <c r="AY2" i="280"/>
  <c r="AY54" i="44"/>
  <c r="AY55" i="44" s="1"/>
  <c r="AY52" i="366" s="1"/>
  <c r="AY2" i="278"/>
  <c r="AY85" i="44"/>
  <c r="AY86" i="44" s="1"/>
  <c r="AY90" i="44" s="1"/>
  <c r="AY47" i="44"/>
  <c r="AY48" i="44" s="1"/>
  <c r="AY38" i="44"/>
  <c r="AY39" i="44" s="1"/>
  <c r="AY73" i="44" s="1"/>
  <c r="AY74" i="44" s="1"/>
  <c r="AY77" i="44" s="1"/>
  <c r="AY76" i="44"/>
  <c r="AY2" i="44"/>
  <c r="BB5" i="348"/>
  <c r="BB5" i="276"/>
  <c r="BB5" i="363"/>
  <c r="BB5" i="289"/>
  <c r="BB5" i="285"/>
  <c r="BB5" i="366"/>
  <c r="BB5" i="280"/>
  <c r="BB5" i="46"/>
  <c r="BB5" i="44"/>
  <c r="BB16" i="44"/>
  <c r="BB17" i="44" s="1"/>
  <c r="BB5" i="278"/>
  <c r="BC11" i="44"/>
  <c r="BB75" i="278" l="1"/>
  <c r="BB60" i="44"/>
  <c r="Q4" i="348"/>
  <c r="Q4" i="363"/>
  <c r="Q4" i="285"/>
  <c r="Q4" i="46"/>
  <c r="Q4" i="280"/>
  <c r="Q89" i="44"/>
  <c r="P78" i="44"/>
  <c r="Q4" i="276"/>
  <c r="Q4" i="289"/>
  <c r="Q4" i="366"/>
  <c r="Q30" i="46"/>
  <c r="Q4" i="44"/>
  <c r="Q4" i="278"/>
  <c r="BB94" i="276"/>
  <c r="BB88" i="276"/>
  <c r="BB26" i="44"/>
  <c r="BB27" i="44" s="1"/>
  <c r="BB11" i="348" s="1"/>
  <c r="BB100" i="44"/>
  <c r="BB196" i="44"/>
  <c r="AY41" i="46"/>
  <c r="AY43" i="46" s="1"/>
  <c r="AY56" i="46" s="1"/>
  <c r="AY226" i="44"/>
  <c r="AY227" i="44" s="1"/>
  <c r="AY42" i="285" s="1"/>
  <c r="AY34" i="285"/>
  <c r="AY19" i="285"/>
  <c r="AY43" i="285"/>
  <c r="AY91" i="46"/>
  <c r="AY93" i="46" s="1"/>
  <c r="AY104" i="46" s="1"/>
  <c r="AY127" i="46"/>
  <c r="AY16" i="366"/>
  <c r="AY20" i="366" s="1"/>
  <c r="AY31" i="366" s="1"/>
  <c r="AY58" i="46"/>
  <c r="AX112" i="46"/>
  <c r="AX125" i="46" s="1"/>
  <c r="AX49" i="348"/>
  <c r="AX48" i="348"/>
  <c r="AX47" i="348"/>
  <c r="AX46" i="348"/>
  <c r="AZ2" i="348"/>
  <c r="AZ2" i="276"/>
  <c r="AZ2" i="363"/>
  <c r="AZ2" i="289"/>
  <c r="AZ2" i="285"/>
  <c r="AZ2" i="366"/>
  <c r="AZ2" i="46"/>
  <c r="AZ2" i="280"/>
  <c r="AZ85" i="44"/>
  <c r="AZ86" i="44" s="1"/>
  <c r="AZ90" i="44" s="1"/>
  <c r="AZ47" i="44"/>
  <c r="AZ48" i="44" s="1"/>
  <c r="AZ38" i="44"/>
  <c r="AZ39" i="44" s="1"/>
  <c r="AZ73" i="44" s="1"/>
  <c r="AZ74" i="44" s="1"/>
  <c r="AZ77" i="44" s="1"/>
  <c r="AZ76" i="44"/>
  <c r="AZ2" i="44"/>
  <c r="AZ54" i="44"/>
  <c r="AZ55" i="44" s="1"/>
  <c r="AZ52" i="366" s="1"/>
  <c r="AZ2" i="278"/>
  <c r="AY83" i="348"/>
  <c r="AY71" i="348"/>
  <c r="AY56" i="348"/>
  <c r="AY44" i="348"/>
  <c r="AY30" i="348"/>
  <c r="AY20" i="348"/>
  <c r="AY32" i="289"/>
  <c r="AY56" i="285"/>
  <c r="AY16" i="289"/>
  <c r="AY69" i="366"/>
  <c r="AY33" i="366"/>
  <c r="AY108" i="46"/>
  <c r="AY144" i="46"/>
  <c r="AY75" i="46"/>
  <c r="AY61" i="44"/>
  <c r="AY74" i="278"/>
  <c r="AY76" i="278" s="1"/>
  <c r="AX3" i="348"/>
  <c r="AX3" i="276"/>
  <c r="AX3" i="363"/>
  <c r="AX3" i="289"/>
  <c r="AX3" i="285"/>
  <c r="AX3" i="366"/>
  <c r="AX3" i="46"/>
  <c r="AX3" i="280"/>
  <c r="AX3" i="44"/>
  <c r="AX3" i="278"/>
  <c r="AX20" i="366"/>
  <c r="AX31" i="366" s="1"/>
  <c r="AX37" i="366" s="1"/>
  <c r="AX50" i="366" s="1"/>
  <c r="AX94" i="46"/>
  <c r="AX105" i="46" s="1"/>
  <c r="AX111" i="46" s="1"/>
  <c r="AX124" i="46" s="1"/>
  <c r="BC5" i="348"/>
  <c r="BC5" i="276"/>
  <c r="BC5" i="363"/>
  <c r="BC5" i="289"/>
  <c r="BC5" i="285"/>
  <c r="BC5" i="366"/>
  <c r="BC5" i="46"/>
  <c r="BC5" i="280"/>
  <c r="BC16" i="44"/>
  <c r="BC17" i="44" s="1"/>
  <c r="BC5" i="278"/>
  <c r="BD11" i="44"/>
  <c r="BC5" i="44"/>
  <c r="AX35" i="366"/>
  <c r="AX48" i="366" s="1"/>
  <c r="AX24" i="348"/>
  <c r="AX23" i="348"/>
  <c r="AX22" i="348"/>
  <c r="AX76" i="348"/>
  <c r="AX75" i="348"/>
  <c r="AX73" i="348"/>
  <c r="AX74" i="348"/>
  <c r="AZ164" i="44"/>
  <c r="AZ199" i="44" s="1"/>
  <c r="AZ202" i="44" s="1"/>
  <c r="AZ214" i="44" s="1"/>
  <c r="AZ14" i="280" s="1"/>
  <c r="AZ17" i="280" s="1"/>
  <c r="AZ90" i="46" s="1"/>
  <c r="AZ165" i="44"/>
  <c r="AZ200" i="44" s="1"/>
  <c r="AZ203" i="44" s="1"/>
  <c r="AZ215" i="44" s="1"/>
  <c r="AZ15" i="280" s="1"/>
  <c r="AZ18" i="280" s="1"/>
  <c r="AZ15" i="366" s="1"/>
  <c r="BA197" i="44"/>
  <c r="BA162" i="44"/>
  <c r="BA84" i="44"/>
  <c r="BA32" i="44"/>
  <c r="BA33" i="44" s="1"/>
  <c r="AX19" i="366"/>
  <c r="AX30" i="366" s="1"/>
  <c r="AX36" i="366" s="1"/>
  <c r="AX49" i="366" s="1"/>
  <c r="AX93" i="46"/>
  <c r="AX104" i="46" s="1"/>
  <c r="AX110" i="46" s="1"/>
  <c r="AX123" i="46" s="1"/>
  <c r="BC75" i="278" l="1"/>
  <c r="BC60" i="44"/>
  <c r="AY19" i="366"/>
  <c r="AY30" i="366" s="1"/>
  <c r="AY36" i="366" s="1"/>
  <c r="AY49" i="366" s="1"/>
  <c r="P4" i="276"/>
  <c r="P4" i="289"/>
  <c r="P4" i="366"/>
  <c r="P30" i="46"/>
  <c r="P89" i="44"/>
  <c r="P4" i="44"/>
  <c r="P4" i="348"/>
  <c r="P4" i="363"/>
  <c r="P4" i="285"/>
  <c r="P4" i="46"/>
  <c r="P4" i="280"/>
  <c r="P4" i="278"/>
  <c r="O78" i="44"/>
  <c r="AY95" i="46"/>
  <c r="AY106" i="46" s="1"/>
  <c r="AY94" i="46"/>
  <c r="AY105" i="46" s="1"/>
  <c r="AY111" i="46" s="1"/>
  <c r="AY124" i="46" s="1"/>
  <c r="AY18" i="366"/>
  <c r="AY29" i="366" s="1"/>
  <c r="AY35" i="366" s="1"/>
  <c r="AY48" i="366" s="1"/>
  <c r="BA2" i="348"/>
  <c r="BA2" i="276"/>
  <c r="BA2" i="363"/>
  <c r="BA2" i="289"/>
  <c r="BA2" i="285"/>
  <c r="BA2" i="366"/>
  <c r="BA2" i="280"/>
  <c r="BA2" i="46"/>
  <c r="BA76" i="44"/>
  <c r="BA2" i="44"/>
  <c r="BA54" i="44"/>
  <c r="BA55" i="44" s="1"/>
  <c r="BA52" i="366" s="1"/>
  <c r="BA2" i="278"/>
  <c r="BA85" i="44"/>
  <c r="BA86" i="44" s="1"/>
  <c r="BA90" i="44" s="1"/>
  <c r="BA47" i="44"/>
  <c r="BA48" i="44" s="1"/>
  <c r="BA38" i="44"/>
  <c r="BA39" i="44" s="1"/>
  <c r="BA73" i="44" s="1"/>
  <c r="BA74" i="44" s="1"/>
  <c r="BA77" i="44" s="1"/>
  <c r="AY112" i="46"/>
  <c r="AY125" i="46" s="1"/>
  <c r="AY110" i="46"/>
  <c r="AY123" i="46" s="1"/>
  <c r="AY49" i="348"/>
  <c r="AY48" i="348"/>
  <c r="AY47" i="348"/>
  <c r="AY46" i="348"/>
  <c r="BC94" i="276"/>
  <c r="BC88" i="276"/>
  <c r="BC100" i="44"/>
  <c r="BC196" i="44"/>
  <c r="BC26" i="44"/>
  <c r="BC27" i="44" s="1"/>
  <c r="BC11" i="348" s="1"/>
  <c r="AY3" i="348"/>
  <c r="AY3" i="276"/>
  <c r="AY3" i="363"/>
  <c r="AY3" i="289"/>
  <c r="AY3" i="285"/>
  <c r="AY3" i="366"/>
  <c r="AY3" i="280"/>
  <c r="AY3" i="46"/>
  <c r="AY3" i="44"/>
  <c r="AY3" i="278"/>
  <c r="AY37" i="366"/>
  <c r="AY50" i="366" s="1"/>
  <c r="AZ226" i="44"/>
  <c r="AZ227" i="44" s="1"/>
  <c r="AZ42" i="285" s="1"/>
  <c r="AZ41" i="46"/>
  <c r="AZ43" i="46" s="1"/>
  <c r="AZ56" i="46" s="1"/>
  <c r="BB162" i="44"/>
  <c r="BB84" i="44"/>
  <c r="BB32" i="44"/>
  <c r="BB33" i="44" s="1"/>
  <c r="BB197" i="44"/>
  <c r="BA164" i="44"/>
  <c r="BA199" i="44" s="1"/>
  <c r="BA202" i="44" s="1"/>
  <c r="BA214" i="44" s="1"/>
  <c r="BA14" i="280" s="1"/>
  <c r="BA17" i="280" s="1"/>
  <c r="BA90" i="46" s="1"/>
  <c r="BA165" i="44"/>
  <c r="BA200" i="44" s="1"/>
  <c r="BA203" i="44" s="1"/>
  <c r="BA215" i="44" s="1"/>
  <c r="BA15" i="280" s="1"/>
  <c r="BA18" i="280" s="1"/>
  <c r="BA15" i="366" s="1"/>
  <c r="BD5" i="348"/>
  <c r="BD5" i="276"/>
  <c r="BD5" i="363"/>
  <c r="BD5" i="289"/>
  <c r="BD5" i="285"/>
  <c r="BD5" i="366"/>
  <c r="BD5" i="46"/>
  <c r="BD5" i="280"/>
  <c r="BE11" i="44"/>
  <c r="BD5" i="44"/>
  <c r="BD16" i="44"/>
  <c r="BD17" i="44" s="1"/>
  <c r="BD5" i="278"/>
  <c r="AY24" i="348"/>
  <c r="AY23" i="348"/>
  <c r="AY22" i="348"/>
  <c r="AY74" i="348"/>
  <c r="AY76" i="348"/>
  <c r="AY75" i="348"/>
  <c r="AY73" i="348"/>
  <c r="AZ43" i="285"/>
  <c r="AZ34" i="285"/>
  <c r="AZ19" i="285"/>
  <c r="AZ16" i="366"/>
  <c r="AZ18" i="366" s="1"/>
  <c r="AZ29" i="366" s="1"/>
  <c r="AZ127" i="46"/>
  <c r="AZ91" i="46"/>
  <c r="AZ93" i="46" s="1"/>
  <c r="AZ104" i="46" s="1"/>
  <c r="AZ58" i="46"/>
  <c r="AZ83" i="348"/>
  <c r="AZ71" i="348"/>
  <c r="AZ44" i="348"/>
  <c r="AZ56" i="348"/>
  <c r="AZ30" i="348"/>
  <c r="AZ20" i="348"/>
  <c r="AZ32" i="289"/>
  <c r="AZ56" i="285"/>
  <c r="AZ16" i="289"/>
  <c r="AZ33" i="366"/>
  <c r="AZ69" i="366"/>
  <c r="AZ144" i="46"/>
  <c r="AZ108" i="46"/>
  <c r="AZ75" i="46"/>
  <c r="AZ74" i="278"/>
  <c r="AZ76" i="278" s="1"/>
  <c r="AZ61" i="44"/>
  <c r="BD75" i="278" l="1"/>
  <c r="BD60" i="44"/>
  <c r="O4" i="276"/>
  <c r="O4" i="289"/>
  <c r="O4" i="366"/>
  <c r="O4" i="280"/>
  <c r="O4" i="44"/>
  <c r="O4" i="278"/>
  <c r="O4" i="348"/>
  <c r="O4" i="363"/>
  <c r="O4" i="285"/>
  <c r="O30" i="46"/>
  <c r="O4" i="46"/>
  <c r="O89" i="44"/>
  <c r="N78" i="44"/>
  <c r="AZ19" i="366"/>
  <c r="AZ30" i="366" s="1"/>
  <c r="AZ94" i="46"/>
  <c r="AZ105" i="46" s="1"/>
  <c r="AZ111" i="46" s="1"/>
  <c r="AZ124" i="46" s="1"/>
  <c r="AZ110" i="46"/>
  <c r="AZ123" i="46" s="1"/>
  <c r="AZ3" i="348"/>
  <c r="AZ3" i="276"/>
  <c r="AZ3" i="363"/>
  <c r="AZ3" i="289"/>
  <c r="AZ3" i="285"/>
  <c r="AZ3" i="366"/>
  <c r="AZ3" i="280"/>
  <c r="AZ3" i="46"/>
  <c r="AZ3" i="44"/>
  <c r="AZ3" i="278"/>
  <c r="BE5" i="348"/>
  <c r="BE5" i="276"/>
  <c r="BE5" i="363"/>
  <c r="BE5" i="289"/>
  <c r="BE5" i="285"/>
  <c r="BE5" i="366"/>
  <c r="BE5" i="280"/>
  <c r="BE5" i="46"/>
  <c r="BF11" i="44"/>
  <c r="BE5" i="44"/>
  <c r="BE16" i="44"/>
  <c r="BE17" i="44" s="1"/>
  <c r="BE5" i="278"/>
  <c r="AZ95" i="46"/>
  <c r="AZ106" i="46" s="1"/>
  <c r="AZ112" i="46" s="1"/>
  <c r="AZ125" i="46" s="1"/>
  <c r="AZ20" i="366"/>
  <c r="AZ31" i="366" s="1"/>
  <c r="AZ37" i="366" s="1"/>
  <c r="AZ50" i="366" s="1"/>
  <c r="BA41" i="46"/>
  <c r="BA43" i="46" s="1"/>
  <c r="BA56" i="46" s="1"/>
  <c r="BA226" i="44"/>
  <c r="BA227" i="44" s="1"/>
  <c r="BA42" i="285" s="1"/>
  <c r="BA43" i="285"/>
  <c r="BA34" i="285"/>
  <c r="BA19" i="285"/>
  <c r="BA16" i="366"/>
  <c r="BA20" i="366" s="1"/>
  <c r="BA31" i="366" s="1"/>
  <c r="BA91" i="46"/>
  <c r="BA93" i="46" s="1"/>
  <c r="BA104" i="46" s="1"/>
  <c r="BA127" i="46"/>
  <c r="BA58" i="46"/>
  <c r="AZ49" i="348"/>
  <c r="AZ48" i="348"/>
  <c r="AZ47" i="348"/>
  <c r="AZ46" i="348"/>
  <c r="BA18" i="366"/>
  <c r="BA29" i="366" s="1"/>
  <c r="BB164" i="44"/>
  <c r="BB199" i="44" s="1"/>
  <c r="BB202" i="44" s="1"/>
  <c r="BB214" i="44" s="1"/>
  <c r="BB14" i="280" s="1"/>
  <c r="BB17" i="280" s="1"/>
  <c r="BB90" i="46" s="1"/>
  <c r="BB165" i="44"/>
  <c r="BB200" i="44" s="1"/>
  <c r="BB203" i="44" s="1"/>
  <c r="BB215" i="44" s="1"/>
  <c r="BB15" i="280" s="1"/>
  <c r="BB18" i="280" s="1"/>
  <c r="BB15" i="366" s="1"/>
  <c r="BA83" i="348"/>
  <c r="BA71" i="348"/>
  <c r="BA56" i="348"/>
  <c r="BA30" i="348"/>
  <c r="BA44" i="348"/>
  <c r="BA20" i="348"/>
  <c r="BA32" i="289"/>
  <c r="BA16" i="289"/>
  <c r="BA56" i="285"/>
  <c r="BA33" i="366"/>
  <c r="BA69" i="366"/>
  <c r="BA144" i="46"/>
  <c r="BA108" i="46"/>
  <c r="BA75" i="46"/>
  <c r="BA74" i="278"/>
  <c r="BA76" i="278" s="1"/>
  <c r="BA61" i="44"/>
  <c r="AZ35" i="366"/>
  <c r="AZ48" i="366" s="1"/>
  <c r="AZ36" i="366"/>
  <c r="AZ49" i="366" s="1"/>
  <c r="AZ24" i="348"/>
  <c r="AZ23" i="348"/>
  <c r="AZ22" i="348"/>
  <c r="AZ76" i="348"/>
  <c r="AZ75" i="348"/>
  <c r="AZ74" i="348"/>
  <c r="AZ73" i="348"/>
  <c r="BD94" i="276"/>
  <c r="BD88" i="276"/>
  <c r="BD196" i="44"/>
  <c r="BD26" i="44"/>
  <c r="BD27" i="44" s="1"/>
  <c r="BD11" i="348" s="1"/>
  <c r="BD100" i="44"/>
  <c r="BB2" i="348"/>
  <c r="BB2" i="276"/>
  <c r="BB2" i="363"/>
  <c r="BB2" i="289"/>
  <c r="BB2" i="285"/>
  <c r="BB2" i="366"/>
  <c r="BB2" i="280"/>
  <c r="BB2" i="46"/>
  <c r="BB76" i="44"/>
  <c r="BB2" i="44"/>
  <c r="BB54" i="44"/>
  <c r="BB55" i="44" s="1"/>
  <c r="BB52" i="366" s="1"/>
  <c r="BB2" i="278"/>
  <c r="BB85" i="44"/>
  <c r="BB86" i="44" s="1"/>
  <c r="BB90" i="44" s="1"/>
  <c r="BB47" i="44"/>
  <c r="BB48" i="44" s="1"/>
  <c r="BB38" i="44"/>
  <c r="BB39" i="44" s="1"/>
  <c r="BB73" i="44" s="1"/>
  <c r="BB74" i="44" s="1"/>
  <c r="BB77" i="44" s="1"/>
  <c r="BC84" i="44"/>
  <c r="BC32" i="44"/>
  <c r="BC33" i="44" s="1"/>
  <c r="BC197" i="44"/>
  <c r="BC162" i="44"/>
  <c r="BE75" i="278" l="1"/>
  <c r="BE60" i="44"/>
  <c r="N4" i="348"/>
  <c r="N4" i="363"/>
  <c r="N4" i="285"/>
  <c r="N30" i="46"/>
  <c r="N4" i="46"/>
  <c r="N89" i="44"/>
  <c r="M78" i="44"/>
  <c r="N4" i="276"/>
  <c r="N4" i="289"/>
  <c r="N4" i="366"/>
  <c r="N4" i="280"/>
  <c r="N4" i="44"/>
  <c r="N4" i="278"/>
  <c r="BA94" i="46"/>
  <c r="BA105" i="46" s="1"/>
  <c r="BA111" i="46" s="1"/>
  <c r="BA124" i="46" s="1"/>
  <c r="BA95" i="46"/>
  <c r="BA106" i="46" s="1"/>
  <c r="BA112" i="46" s="1"/>
  <c r="BA125" i="46" s="1"/>
  <c r="BC2" i="348"/>
  <c r="BC2" i="276"/>
  <c r="BC2" i="363"/>
  <c r="BC2" i="289"/>
  <c r="BC2" i="285"/>
  <c r="BC2" i="366"/>
  <c r="BC2" i="46"/>
  <c r="BC2" i="280"/>
  <c r="BC54" i="44"/>
  <c r="BC55" i="44" s="1"/>
  <c r="BC52" i="366" s="1"/>
  <c r="BC2" i="278"/>
  <c r="BC85" i="44"/>
  <c r="BC86" i="44" s="1"/>
  <c r="BC90" i="44" s="1"/>
  <c r="BC47" i="44"/>
  <c r="BC48" i="44" s="1"/>
  <c r="BC38" i="44"/>
  <c r="BC39" i="44" s="1"/>
  <c r="BC73" i="44" s="1"/>
  <c r="BC74" i="44" s="1"/>
  <c r="BC77" i="44" s="1"/>
  <c r="BC76" i="44"/>
  <c r="BC2" i="44"/>
  <c r="BB83" i="348"/>
  <c r="BB71" i="348"/>
  <c r="BB56" i="348"/>
  <c r="BB44" i="348"/>
  <c r="BB30" i="348"/>
  <c r="BB20" i="348"/>
  <c r="BB32" i="289"/>
  <c r="BB16" i="289"/>
  <c r="BB56" i="285"/>
  <c r="BB33" i="366"/>
  <c r="BB69" i="366"/>
  <c r="BB108" i="46"/>
  <c r="BB144" i="46"/>
  <c r="BB75" i="46"/>
  <c r="BB61" i="44"/>
  <c r="BB74" i="278"/>
  <c r="BB76" i="278" s="1"/>
  <c r="BD197" i="44"/>
  <c r="BD162" i="44"/>
  <c r="BD84" i="44"/>
  <c r="BD32" i="44"/>
  <c r="BD33" i="44" s="1"/>
  <c r="BA110" i="46"/>
  <c r="BA123" i="46" s="1"/>
  <c r="BA49" i="348"/>
  <c r="BA48" i="348"/>
  <c r="BA47" i="348"/>
  <c r="BA46" i="348"/>
  <c r="BA19" i="366"/>
  <c r="BA30" i="366" s="1"/>
  <c r="BA36" i="366" s="1"/>
  <c r="BA49" i="366" s="1"/>
  <c r="BF5" i="348"/>
  <c r="BF5" i="276"/>
  <c r="BF5" i="363"/>
  <c r="BF5" i="289"/>
  <c r="BF5" i="285"/>
  <c r="BF5" i="366"/>
  <c r="BF5" i="280"/>
  <c r="BF5" i="46"/>
  <c r="BF5" i="44"/>
  <c r="BF16" i="44"/>
  <c r="BF17" i="44" s="1"/>
  <c r="BF5" i="278"/>
  <c r="BG11" i="44"/>
  <c r="BA3" i="348"/>
  <c r="BA3" i="276"/>
  <c r="BA3" i="363"/>
  <c r="BA3" i="289"/>
  <c r="BA3" i="285"/>
  <c r="BA3" i="366"/>
  <c r="BA3" i="46"/>
  <c r="BA3" i="280"/>
  <c r="BA3" i="278"/>
  <c r="BA3" i="44"/>
  <c r="BE94" i="276"/>
  <c r="BE88" i="276"/>
  <c r="BE26" i="44"/>
  <c r="BE27" i="44" s="1"/>
  <c r="BE11" i="348" s="1"/>
  <c r="BE100" i="44"/>
  <c r="BE196" i="44"/>
  <c r="BC165" i="44"/>
  <c r="BC200" i="44" s="1"/>
  <c r="BC203" i="44" s="1"/>
  <c r="BC215" i="44" s="1"/>
  <c r="BC15" i="280" s="1"/>
  <c r="BC18" i="280" s="1"/>
  <c r="BC15" i="366" s="1"/>
  <c r="BC164" i="44"/>
  <c r="BC199" i="44" s="1"/>
  <c r="BC202" i="44" s="1"/>
  <c r="BC214" i="44" s="1"/>
  <c r="BC14" i="280" s="1"/>
  <c r="BC17" i="280" s="1"/>
  <c r="BC90" i="46" s="1"/>
  <c r="BB41" i="46"/>
  <c r="BB43" i="46" s="1"/>
  <c r="BB56" i="46" s="1"/>
  <c r="BB226" i="44"/>
  <c r="BB227" i="44" s="1"/>
  <c r="BB42" i="285" s="1"/>
  <c r="BB34" i="285"/>
  <c r="BB19" i="285"/>
  <c r="BB43" i="285"/>
  <c r="BB16" i="366"/>
  <c r="BB18" i="366" s="1"/>
  <c r="BB29" i="366" s="1"/>
  <c r="BB127" i="46"/>
  <c r="BB91" i="46"/>
  <c r="BB93" i="46" s="1"/>
  <c r="BB104" i="46" s="1"/>
  <c r="BB58" i="46"/>
  <c r="BA37" i="366"/>
  <c r="BA50" i="366" s="1"/>
  <c r="BA35" i="366"/>
  <c r="BA48" i="366" s="1"/>
  <c r="BA24" i="348"/>
  <c r="BA23" i="348"/>
  <c r="BA22" i="348"/>
  <c r="BA74" i="348"/>
  <c r="BA76" i="348"/>
  <c r="BA75" i="348"/>
  <c r="BA73" i="348"/>
  <c r="BF75" i="278" l="1"/>
  <c r="BF60" i="44"/>
  <c r="M4" i="348"/>
  <c r="M4" i="363"/>
  <c r="M4" i="285"/>
  <c r="M4" i="46"/>
  <c r="M4" i="280"/>
  <c r="M89" i="44"/>
  <c r="M4" i="276"/>
  <c r="M4" i="289"/>
  <c r="M4" i="366"/>
  <c r="M30" i="46"/>
  <c r="M4" i="44"/>
  <c r="M4" i="278"/>
  <c r="BB95" i="46"/>
  <c r="BB106" i="46" s="1"/>
  <c r="BB112" i="46" s="1"/>
  <c r="BB125" i="46" s="1"/>
  <c r="BB20" i="366"/>
  <c r="BB31" i="366" s="1"/>
  <c r="BB37" i="366" s="1"/>
  <c r="BB50" i="366" s="1"/>
  <c r="BG5" i="348"/>
  <c r="BG5" i="276"/>
  <c r="BG5" i="363"/>
  <c r="BG5" i="289"/>
  <c r="BG5" i="285"/>
  <c r="BG5" i="366"/>
  <c r="BG5" i="46"/>
  <c r="BG5" i="280"/>
  <c r="BG16" i="44"/>
  <c r="BG17" i="44" s="1"/>
  <c r="BG5" i="278"/>
  <c r="BH11" i="44"/>
  <c r="BG5" i="44"/>
  <c r="BB110" i="46"/>
  <c r="BB123" i="46" s="1"/>
  <c r="BB49" i="348"/>
  <c r="BB48" i="348"/>
  <c r="BB47" i="348"/>
  <c r="BB46" i="348"/>
  <c r="BB19" i="366"/>
  <c r="BB30" i="366" s="1"/>
  <c r="BD164" i="44"/>
  <c r="BD199" i="44" s="1"/>
  <c r="BD202" i="44" s="1"/>
  <c r="BD214" i="44" s="1"/>
  <c r="BD14" i="280" s="1"/>
  <c r="BD17" i="280" s="1"/>
  <c r="BD90" i="46" s="1"/>
  <c r="BD165" i="44"/>
  <c r="BD200" i="44" s="1"/>
  <c r="BD203" i="44" s="1"/>
  <c r="BD215" i="44" s="1"/>
  <c r="BD15" i="280" s="1"/>
  <c r="BD18" i="280" s="1"/>
  <c r="BD15" i="366" s="1"/>
  <c r="BB3" i="348"/>
  <c r="BB3" i="276"/>
  <c r="BB3" i="363"/>
  <c r="BB3" i="289"/>
  <c r="BB3" i="285"/>
  <c r="BB3" i="366"/>
  <c r="BB3" i="46"/>
  <c r="BB3" i="280"/>
  <c r="BB3" i="44"/>
  <c r="BB3" i="278"/>
  <c r="BB94" i="46"/>
  <c r="BB105" i="46" s="1"/>
  <c r="BB111" i="46" s="1"/>
  <c r="BB124" i="46" s="1"/>
  <c r="BB36" i="366"/>
  <c r="BB49" i="366" s="1"/>
  <c r="BB35" i="366"/>
  <c r="BB48" i="366" s="1"/>
  <c r="BB24" i="348"/>
  <c r="BB23" i="348"/>
  <c r="BB22" i="348"/>
  <c r="BB76" i="348"/>
  <c r="BB75" i="348"/>
  <c r="BB73" i="348"/>
  <c r="BB74" i="348"/>
  <c r="BC41" i="46"/>
  <c r="BC43" i="46" s="1"/>
  <c r="BC56" i="46" s="1"/>
  <c r="BC226" i="44"/>
  <c r="BC227" i="44" s="1"/>
  <c r="BC42" i="285" s="1"/>
  <c r="BC34" i="285"/>
  <c r="BC19" i="285"/>
  <c r="BC43" i="285"/>
  <c r="BC91" i="46"/>
  <c r="BC93" i="46" s="1"/>
  <c r="BC104" i="46" s="1"/>
  <c r="BC16" i="366"/>
  <c r="BC20" i="366" s="1"/>
  <c r="BC31" i="366" s="1"/>
  <c r="BC127" i="46"/>
  <c r="BC58" i="46"/>
  <c r="BE197" i="44"/>
  <c r="BE162" i="44"/>
  <c r="BE84" i="44"/>
  <c r="BE32" i="44"/>
  <c r="BE33" i="44" s="1"/>
  <c r="BF94" i="276"/>
  <c r="BF88" i="276"/>
  <c r="BF26" i="44"/>
  <c r="BF27" i="44" s="1"/>
  <c r="BF11" i="348" s="1"/>
  <c r="BF100" i="44"/>
  <c r="BF196" i="44"/>
  <c r="BD2" i="348"/>
  <c r="BD2" i="276"/>
  <c r="BD2" i="363"/>
  <c r="BD2" i="289"/>
  <c r="BD2" i="285"/>
  <c r="BD2" i="366"/>
  <c r="BD2" i="46"/>
  <c r="BD2" i="280"/>
  <c r="BD85" i="44"/>
  <c r="BD86" i="44" s="1"/>
  <c r="BD90" i="44" s="1"/>
  <c r="BD47" i="44"/>
  <c r="BD48" i="44" s="1"/>
  <c r="BD38" i="44"/>
  <c r="BD39" i="44" s="1"/>
  <c r="BD73" i="44" s="1"/>
  <c r="BD74" i="44" s="1"/>
  <c r="BD77" i="44" s="1"/>
  <c r="BD76" i="44"/>
  <c r="BD2" i="44"/>
  <c r="BD54" i="44"/>
  <c r="BD55" i="44" s="1"/>
  <c r="BD52" i="366" s="1"/>
  <c r="BD2" i="278"/>
  <c r="BC83" i="348"/>
  <c r="BC71" i="348"/>
  <c r="BC56" i="348"/>
  <c r="BC44" i="348"/>
  <c r="BC30" i="348"/>
  <c r="BC20" i="348"/>
  <c r="BC32" i="289"/>
  <c r="BC56" i="285"/>
  <c r="BC16" i="289"/>
  <c r="BC69" i="366"/>
  <c r="BC33" i="366"/>
  <c r="BC108" i="46"/>
  <c r="BC144" i="46"/>
  <c r="BC75" i="46"/>
  <c r="BC61" i="44"/>
  <c r="BC74" i="278"/>
  <c r="BC76" i="278" s="1"/>
  <c r="BG75" i="278" l="1"/>
  <c r="BG60" i="44"/>
  <c r="BD43" i="285"/>
  <c r="BD19" i="285"/>
  <c r="BD16" i="366"/>
  <c r="BD19" i="366" s="1"/>
  <c r="BD30" i="366" s="1"/>
  <c r="BD34" i="285"/>
  <c r="BD127" i="46"/>
  <c r="BD91" i="46"/>
  <c r="BD94" i="46" s="1"/>
  <c r="BD105" i="46" s="1"/>
  <c r="BD58" i="46"/>
  <c r="BC3" i="348"/>
  <c r="BC3" i="276"/>
  <c r="BC3" i="363"/>
  <c r="BC3" i="289"/>
  <c r="BC3" i="285"/>
  <c r="BC3" i="366"/>
  <c r="BC3" i="280"/>
  <c r="BC3" i="46"/>
  <c r="BC3" i="44"/>
  <c r="BC3" i="278"/>
  <c r="BC37" i="366"/>
  <c r="BC50" i="366" s="1"/>
  <c r="BF162" i="44"/>
  <c r="BF84" i="44"/>
  <c r="BF32" i="44"/>
  <c r="BF33" i="44" s="1"/>
  <c r="BF197" i="44"/>
  <c r="BH5" i="348"/>
  <c r="BH5" i="276"/>
  <c r="BH5" i="363"/>
  <c r="BH5" i="289"/>
  <c r="BH5" i="285"/>
  <c r="BH5" i="366"/>
  <c r="BH5" i="46"/>
  <c r="BH5" i="280"/>
  <c r="BI11" i="44"/>
  <c r="BH5" i="44"/>
  <c r="BH16" i="44"/>
  <c r="BH17" i="44" s="1"/>
  <c r="BH5" i="278"/>
  <c r="BC18" i="366"/>
  <c r="BC29" i="366" s="1"/>
  <c r="BC35" i="366" s="1"/>
  <c r="BC48" i="366" s="1"/>
  <c r="BC24" i="348"/>
  <c r="BC23" i="348"/>
  <c r="BC22" i="348"/>
  <c r="BE165" i="44"/>
  <c r="BE200" i="44" s="1"/>
  <c r="BE203" i="44" s="1"/>
  <c r="BE215" i="44" s="1"/>
  <c r="BE15" i="280" s="1"/>
  <c r="BE18" i="280" s="1"/>
  <c r="BE15" i="366" s="1"/>
  <c r="BE164" i="44"/>
  <c r="BE199" i="44" s="1"/>
  <c r="BE202" i="44" s="1"/>
  <c r="BE214" i="44" s="1"/>
  <c r="BE14" i="280" s="1"/>
  <c r="BE17" i="280" s="1"/>
  <c r="BE90" i="46" s="1"/>
  <c r="BC95" i="46"/>
  <c r="BC106" i="46" s="1"/>
  <c r="BC112" i="46" s="1"/>
  <c r="BC125" i="46" s="1"/>
  <c r="BC74" i="348"/>
  <c r="BC76" i="348"/>
  <c r="BC75" i="348"/>
  <c r="BC73" i="348"/>
  <c r="BD226" i="44"/>
  <c r="BD227" i="44" s="1"/>
  <c r="BD42" i="285" s="1"/>
  <c r="BD41" i="46"/>
  <c r="BD43" i="46" s="1"/>
  <c r="BD56" i="46" s="1"/>
  <c r="BD18" i="366"/>
  <c r="BD29" i="366" s="1"/>
  <c r="BC19" i="366"/>
  <c r="BC30" i="366" s="1"/>
  <c r="BC36" i="366" s="1"/>
  <c r="BC49" i="366" s="1"/>
  <c r="BC94" i="46"/>
  <c r="BC105" i="46" s="1"/>
  <c r="BC111" i="46" s="1"/>
  <c r="BC124" i="46" s="1"/>
  <c r="BC110" i="46"/>
  <c r="BC123" i="46" s="1"/>
  <c r="BC49" i="348"/>
  <c r="BC48" i="348"/>
  <c r="BC47" i="348"/>
  <c r="BC46" i="348"/>
  <c r="BD83" i="348"/>
  <c r="BD71" i="348"/>
  <c r="BD56" i="348"/>
  <c r="BD44" i="348"/>
  <c r="BD30" i="348"/>
  <c r="BD20" i="348"/>
  <c r="BD32" i="289"/>
  <c r="BD56" i="285"/>
  <c r="BD16" i="289"/>
  <c r="BD33" i="366"/>
  <c r="BD69" i="366"/>
  <c r="BD144" i="46"/>
  <c r="BD108" i="46"/>
  <c r="BD75" i="46"/>
  <c r="BD74" i="278"/>
  <c r="BD76" i="278" s="1"/>
  <c r="BD61" i="44"/>
  <c r="BE2" i="348"/>
  <c r="BE2" i="276"/>
  <c r="BE2" i="363"/>
  <c r="BE2" i="289"/>
  <c r="BE2" i="285"/>
  <c r="BE2" i="366"/>
  <c r="BE2" i="280"/>
  <c r="BE2" i="46"/>
  <c r="BE76" i="44"/>
  <c r="BE2" i="44"/>
  <c r="BE54" i="44"/>
  <c r="BE55" i="44" s="1"/>
  <c r="BE52" i="366" s="1"/>
  <c r="BE2" i="278"/>
  <c r="BE85" i="44"/>
  <c r="BE86" i="44" s="1"/>
  <c r="BE90" i="44" s="1"/>
  <c r="BE47" i="44"/>
  <c r="BE48" i="44" s="1"/>
  <c r="BE38" i="44"/>
  <c r="BE39" i="44" s="1"/>
  <c r="BE73" i="44" s="1"/>
  <c r="BE74" i="44" s="1"/>
  <c r="BE77" i="44" s="1"/>
  <c r="BG94" i="276"/>
  <c r="BG88" i="276"/>
  <c r="BG100" i="44"/>
  <c r="BG196" i="44"/>
  <c r="BG26" i="44"/>
  <c r="BG27" i="44" s="1"/>
  <c r="BG11" i="348" s="1"/>
  <c r="BH75" i="278" l="1"/>
  <c r="BH60" i="44"/>
  <c r="BD20" i="366"/>
  <c r="BD31" i="366" s="1"/>
  <c r="BD37" i="366" s="1"/>
  <c r="BD50" i="366" s="1"/>
  <c r="BD95" i="46"/>
  <c r="BD106" i="46" s="1"/>
  <c r="BD112" i="46" s="1"/>
  <c r="BD125" i="46" s="1"/>
  <c r="BD93" i="46"/>
  <c r="BD104" i="46" s="1"/>
  <c r="BD110" i="46" s="1"/>
  <c r="BD123" i="46" s="1"/>
  <c r="BE41" i="46"/>
  <c r="BE43" i="46" s="1"/>
  <c r="BE56" i="46" s="1"/>
  <c r="BE226" i="44"/>
  <c r="BE227" i="44" s="1"/>
  <c r="BE42" i="285" s="1"/>
  <c r="BD3" i="348"/>
  <c r="BD3" i="276"/>
  <c r="BD3" i="363"/>
  <c r="BD3" i="289"/>
  <c r="BD3" i="285"/>
  <c r="BD3" i="366"/>
  <c r="BD3" i="280"/>
  <c r="BD3" i="46"/>
  <c r="BD3" i="44"/>
  <c r="BD3" i="278"/>
  <c r="BD49" i="348"/>
  <c r="BD48" i="348"/>
  <c r="BD47" i="348"/>
  <c r="BD46" i="348"/>
  <c r="BI5" i="348"/>
  <c r="BI5" i="276"/>
  <c r="BI5" i="363"/>
  <c r="BI5" i="289"/>
  <c r="BI5" i="285"/>
  <c r="BI5" i="366"/>
  <c r="BI5" i="280"/>
  <c r="BI5" i="46"/>
  <c r="BJ11" i="44"/>
  <c r="BI5" i="44"/>
  <c r="BI16" i="44"/>
  <c r="BI17" i="44" s="1"/>
  <c r="BI5" i="278"/>
  <c r="BF2" i="348"/>
  <c r="BF2" i="276"/>
  <c r="BF2" i="363"/>
  <c r="BF2" i="289"/>
  <c r="BF2" i="285"/>
  <c r="BF2" i="366"/>
  <c r="BF2" i="280"/>
  <c r="BF2" i="46"/>
  <c r="BF76" i="44"/>
  <c r="BF2" i="44"/>
  <c r="BF54" i="44"/>
  <c r="BF55" i="44" s="1"/>
  <c r="BF52" i="366" s="1"/>
  <c r="BF2" i="278"/>
  <c r="BF85" i="44"/>
  <c r="BF86" i="44" s="1"/>
  <c r="BF90" i="44" s="1"/>
  <c r="BF47" i="44"/>
  <c r="BF48" i="44" s="1"/>
  <c r="BF38" i="44"/>
  <c r="BF39" i="44" s="1"/>
  <c r="BF73" i="44" s="1"/>
  <c r="BF74" i="44" s="1"/>
  <c r="BF77" i="44" s="1"/>
  <c r="BE43" i="285"/>
  <c r="BE34" i="285"/>
  <c r="BE19" i="285"/>
  <c r="BE16" i="366"/>
  <c r="BE19" i="366" s="1"/>
  <c r="BE30" i="366" s="1"/>
  <c r="BE91" i="46"/>
  <c r="BE94" i="46" s="1"/>
  <c r="BE105" i="46" s="1"/>
  <c r="BE127" i="46"/>
  <c r="BE58" i="46"/>
  <c r="BG84" i="44"/>
  <c r="BG32" i="44"/>
  <c r="BG33" i="44" s="1"/>
  <c r="BG197" i="44"/>
  <c r="BG162" i="44"/>
  <c r="BE83" i="348"/>
  <c r="BE71" i="348"/>
  <c r="BE56" i="348"/>
  <c r="BE44" i="348"/>
  <c r="BE30" i="348"/>
  <c r="BE20" i="348"/>
  <c r="BE32" i="289"/>
  <c r="BE16" i="289"/>
  <c r="BE56" i="285"/>
  <c r="BE33" i="366"/>
  <c r="BE69" i="366"/>
  <c r="BE144" i="46"/>
  <c r="BE108" i="46"/>
  <c r="BE75" i="46"/>
  <c r="BE74" i="278"/>
  <c r="BE76" i="278" s="1"/>
  <c r="BE61" i="44"/>
  <c r="BD35" i="366"/>
  <c r="BD48" i="366" s="1"/>
  <c r="BD36" i="366"/>
  <c r="BD49" i="366" s="1"/>
  <c r="BD24" i="348"/>
  <c r="BD23" i="348"/>
  <c r="BD22" i="348"/>
  <c r="BD76" i="348"/>
  <c r="BD75" i="348"/>
  <c r="BD74" i="348"/>
  <c r="BD73" i="348"/>
  <c r="AJ78" i="44"/>
  <c r="AI78" i="44" s="1"/>
  <c r="BH94" i="276"/>
  <c r="BH88" i="276"/>
  <c r="BH196" i="44"/>
  <c r="BH26" i="44"/>
  <c r="BH27" i="44" s="1"/>
  <c r="BH11" i="348" s="1"/>
  <c r="BH100" i="44"/>
  <c r="BF165" i="44"/>
  <c r="BF200" i="44" s="1"/>
  <c r="BF203" i="44" s="1"/>
  <c r="BF215" i="44" s="1"/>
  <c r="BF15" i="280" s="1"/>
  <c r="BF18" i="280" s="1"/>
  <c r="BF15" i="366" s="1"/>
  <c r="BF164" i="44"/>
  <c r="BF199" i="44" s="1"/>
  <c r="BF202" i="44" s="1"/>
  <c r="BF214" i="44" s="1"/>
  <c r="BF14" i="280" s="1"/>
  <c r="BF17" i="280" s="1"/>
  <c r="BF90" i="46" s="1"/>
  <c r="BD111" i="46"/>
  <c r="BD124" i="46" s="1"/>
  <c r="BI75" i="278" l="1"/>
  <c r="BI60" i="44"/>
  <c r="AI4" i="276"/>
  <c r="AI4" i="289"/>
  <c r="AI4" i="366"/>
  <c r="AI4" i="280"/>
  <c r="AI4" i="44"/>
  <c r="AI4" i="278"/>
  <c r="AI4" i="348"/>
  <c r="AI4" i="363"/>
  <c r="AI4" i="285"/>
  <c r="AI30" i="46"/>
  <c r="AI4" i="46"/>
  <c r="AI89" i="44"/>
  <c r="AH78" i="44"/>
  <c r="AG78" i="44" s="1"/>
  <c r="BE111" i="46"/>
  <c r="BE124" i="46" s="1"/>
  <c r="BF83" i="348"/>
  <c r="BF71" i="348"/>
  <c r="BF56" i="348"/>
  <c r="BF44" i="348"/>
  <c r="BF30" i="348"/>
  <c r="BF20" i="348"/>
  <c r="BF32" i="289"/>
  <c r="BF16" i="289"/>
  <c r="BF56" i="285"/>
  <c r="BF33" i="366"/>
  <c r="BF69" i="366"/>
  <c r="BF108" i="46"/>
  <c r="BF144" i="46"/>
  <c r="BF75" i="46"/>
  <c r="BF61" i="44"/>
  <c r="BF74" i="278"/>
  <c r="BF76" i="278" s="1"/>
  <c r="BE18" i="366"/>
  <c r="BE29" i="366" s="1"/>
  <c r="BE35" i="366" s="1"/>
  <c r="BE48" i="366" s="1"/>
  <c r="BE3" i="348"/>
  <c r="BE3" i="276"/>
  <c r="BE3" i="363"/>
  <c r="BE3" i="289"/>
  <c r="BE3" i="285"/>
  <c r="BE3" i="366"/>
  <c r="BE3" i="46"/>
  <c r="BE3" i="280"/>
  <c r="BE3" i="278"/>
  <c r="BE3" i="44"/>
  <c r="BE49" i="348"/>
  <c r="BE48" i="348"/>
  <c r="BE47" i="348"/>
  <c r="BE46" i="348"/>
  <c r="BG2" i="348"/>
  <c r="BG2" i="276"/>
  <c r="BG2" i="363"/>
  <c r="BG2" i="289"/>
  <c r="BG2" i="285"/>
  <c r="BG2" i="366"/>
  <c r="BG2" i="46"/>
  <c r="BG2" i="280"/>
  <c r="BG54" i="44"/>
  <c r="BG55" i="44" s="1"/>
  <c r="BG52" i="366" s="1"/>
  <c r="BG2" i="278"/>
  <c r="BG85" i="44"/>
  <c r="BG86" i="44" s="1"/>
  <c r="BG90" i="44" s="1"/>
  <c r="BG47" i="44"/>
  <c r="BG48" i="44" s="1"/>
  <c r="BG38" i="44"/>
  <c r="BG39" i="44" s="1"/>
  <c r="BG73" i="44" s="1"/>
  <c r="BG74" i="44" s="1"/>
  <c r="BG77" i="44" s="1"/>
  <c r="BG76" i="44"/>
  <c r="BG2" i="44"/>
  <c r="BJ5" i="348"/>
  <c r="BJ5" i="276"/>
  <c r="BJ5" i="363"/>
  <c r="BJ5" i="289"/>
  <c r="BJ5" i="285"/>
  <c r="BJ5" i="366"/>
  <c r="BJ5" i="280"/>
  <c r="BJ5" i="46"/>
  <c r="BJ5" i="44"/>
  <c r="BJ16" i="44"/>
  <c r="BJ17" i="44" s="1"/>
  <c r="BJ5" i="278"/>
  <c r="BK11" i="44"/>
  <c r="BE93" i="46"/>
  <c r="BE104" i="46" s="1"/>
  <c r="BE110" i="46" s="1"/>
  <c r="BE123" i="46" s="1"/>
  <c r="BE20" i="366"/>
  <c r="BE31" i="366" s="1"/>
  <c r="BE37" i="366" s="1"/>
  <c r="BE50" i="366" s="1"/>
  <c r="BE95" i="46"/>
  <c r="BE106" i="46" s="1"/>
  <c r="BE112" i="46" s="1"/>
  <c r="BE125" i="46" s="1"/>
  <c r="BH197" i="44"/>
  <c r="BH162" i="44"/>
  <c r="BH84" i="44"/>
  <c r="BH32" i="44"/>
  <c r="BH33" i="44" s="1"/>
  <c r="AJ4" i="348"/>
  <c r="AJ4" i="276"/>
  <c r="AJ4" i="363"/>
  <c r="AJ4" i="289"/>
  <c r="AJ4" i="285"/>
  <c r="AJ4" i="366"/>
  <c r="AJ4" i="46"/>
  <c r="AJ30" i="46"/>
  <c r="AJ4" i="280"/>
  <c r="AJ89" i="44"/>
  <c r="AJ4" i="278"/>
  <c r="AJ4" i="44"/>
  <c r="BE36" i="366"/>
  <c r="BE49" i="366" s="1"/>
  <c r="BE24" i="348"/>
  <c r="BE23" i="348"/>
  <c r="BE22" i="348"/>
  <c r="BE74" i="348"/>
  <c r="BE73" i="348"/>
  <c r="BE76" i="348"/>
  <c r="BE75" i="348"/>
  <c r="BG165" i="44"/>
  <c r="BG200" i="44" s="1"/>
  <c r="BG203" i="44" s="1"/>
  <c r="BG215" i="44" s="1"/>
  <c r="BG15" i="280" s="1"/>
  <c r="BG18" i="280" s="1"/>
  <c r="BG15" i="366" s="1"/>
  <c r="BG164" i="44"/>
  <c r="BG199" i="44" s="1"/>
  <c r="BG202" i="44" s="1"/>
  <c r="BG214" i="44" s="1"/>
  <c r="BG14" i="280" s="1"/>
  <c r="BG17" i="280" s="1"/>
  <c r="BG90" i="46" s="1"/>
  <c r="BF41" i="46"/>
  <c r="BF43" i="46" s="1"/>
  <c r="BF56" i="46" s="1"/>
  <c r="BF226" i="44"/>
  <c r="BF227" i="44" s="1"/>
  <c r="BF42" i="285" s="1"/>
  <c r="BF34" i="285"/>
  <c r="BF19" i="285"/>
  <c r="BF43" i="285"/>
  <c r="BF16" i="366"/>
  <c r="BF20" i="366" s="1"/>
  <c r="BF31" i="366" s="1"/>
  <c r="BF127" i="46"/>
  <c r="BF58" i="46"/>
  <c r="BF91" i="46"/>
  <c r="BF93" i="46" s="1"/>
  <c r="BF104" i="46" s="1"/>
  <c r="BI94" i="276"/>
  <c r="BI88" i="276"/>
  <c r="BI26" i="44"/>
  <c r="BI27" i="44" s="1"/>
  <c r="BI11" i="348" s="1"/>
  <c r="BI100" i="44"/>
  <c r="BI196" i="44"/>
  <c r="BJ75" i="278" l="1"/>
  <c r="BJ60" i="44"/>
  <c r="AG4" i="276"/>
  <c r="AG4" i="289"/>
  <c r="AG4" i="366"/>
  <c r="AG30" i="46"/>
  <c r="AG4" i="44"/>
  <c r="AG4" i="278"/>
  <c r="AG4" i="348"/>
  <c r="AG4" i="363"/>
  <c r="AG4" i="285"/>
  <c r="AG4" i="46"/>
  <c r="AG4" i="280"/>
  <c r="AG89" i="44"/>
  <c r="AF78" i="44"/>
  <c r="AH4" i="276"/>
  <c r="AH4" i="289"/>
  <c r="AH4" i="366"/>
  <c r="AH4" i="280"/>
  <c r="AH4" i="44"/>
  <c r="AH4" i="278"/>
  <c r="AH4" i="348"/>
  <c r="AH4" i="363"/>
  <c r="AH4" i="285"/>
  <c r="AH30" i="46"/>
  <c r="AH4" i="46"/>
  <c r="AH89" i="44"/>
  <c r="BH165" i="44"/>
  <c r="BH200" i="44" s="1"/>
  <c r="BH203" i="44" s="1"/>
  <c r="BH215" i="44" s="1"/>
  <c r="BH15" i="280" s="1"/>
  <c r="BH18" i="280" s="1"/>
  <c r="BH15" i="366" s="1"/>
  <c r="BH164" i="44"/>
  <c r="BH199" i="44" s="1"/>
  <c r="BH202" i="44" s="1"/>
  <c r="BH214" i="44" s="1"/>
  <c r="BH14" i="280" s="1"/>
  <c r="BH17" i="280" s="1"/>
  <c r="BH90" i="46" s="1"/>
  <c r="BJ94" i="276"/>
  <c r="BJ88" i="276"/>
  <c r="BJ26" i="44"/>
  <c r="BJ27" i="44" s="1"/>
  <c r="BJ11" i="348" s="1"/>
  <c r="BJ100" i="44"/>
  <c r="BJ196" i="44"/>
  <c r="BG41" i="46"/>
  <c r="BG43" i="46" s="1"/>
  <c r="BG56" i="46" s="1"/>
  <c r="BG226" i="44"/>
  <c r="BG227" i="44" s="1"/>
  <c r="BG42" i="285" s="1"/>
  <c r="BG34" i="285"/>
  <c r="BG19" i="285"/>
  <c r="BG43" i="285"/>
  <c r="BG91" i="46"/>
  <c r="BG95" i="46" s="1"/>
  <c r="BG106" i="46" s="1"/>
  <c r="BG127" i="46"/>
  <c r="BG16" i="366"/>
  <c r="BG20" i="366" s="1"/>
  <c r="BG31" i="366" s="1"/>
  <c r="BG58" i="46"/>
  <c r="BF95" i="46"/>
  <c r="BF106" i="46" s="1"/>
  <c r="BF112" i="46" s="1"/>
  <c r="BF125" i="46" s="1"/>
  <c r="BK5" i="348"/>
  <c r="BK5" i="276"/>
  <c r="BK5" i="363"/>
  <c r="BK5" i="289"/>
  <c r="BK5" i="285"/>
  <c r="BK5" i="366"/>
  <c r="BK5" i="46"/>
  <c r="BK5" i="280"/>
  <c r="BK16" i="44"/>
  <c r="BK17" i="44" s="1"/>
  <c r="BK5" i="278"/>
  <c r="BL11" i="44"/>
  <c r="BK5" i="44"/>
  <c r="BG83" i="348"/>
  <c r="BG71" i="348"/>
  <c r="BG56" i="348"/>
  <c r="BG44" i="348"/>
  <c r="BG30" i="348"/>
  <c r="BG20" i="348"/>
  <c r="BG32" i="289"/>
  <c r="BG56" i="285"/>
  <c r="BG16" i="289"/>
  <c r="BG69" i="366"/>
  <c r="BG33" i="366"/>
  <c r="BG108" i="46"/>
  <c r="BG144" i="46"/>
  <c r="BG75" i="46"/>
  <c r="BG61" i="44"/>
  <c r="BG74" i="278"/>
  <c r="BG76" i="278" s="1"/>
  <c r="BF110" i="46"/>
  <c r="BF123" i="46" s="1"/>
  <c r="BF49" i="348"/>
  <c r="BF48" i="348"/>
  <c r="BF47" i="348"/>
  <c r="BF46" i="348"/>
  <c r="BF19" i="366"/>
  <c r="BF30" i="366" s="1"/>
  <c r="BF36" i="366" s="1"/>
  <c r="BF49" i="366" s="1"/>
  <c r="BF94" i="46"/>
  <c r="BF105" i="46" s="1"/>
  <c r="BF111" i="46" s="1"/>
  <c r="BF124" i="46" s="1"/>
  <c r="BI197" i="44"/>
  <c r="BI162" i="44"/>
  <c r="BI84" i="44"/>
  <c r="BI32" i="44"/>
  <c r="BI33" i="44" s="1"/>
  <c r="BH2" i="348"/>
  <c r="BH2" i="276"/>
  <c r="BH2" i="363"/>
  <c r="BH2" i="289"/>
  <c r="BH2" i="285"/>
  <c r="BH2" i="366"/>
  <c r="BH2" i="46"/>
  <c r="BH2" i="280"/>
  <c r="BH85" i="44"/>
  <c r="BH86" i="44" s="1"/>
  <c r="BH90" i="44" s="1"/>
  <c r="BH47" i="44"/>
  <c r="BH48" i="44" s="1"/>
  <c r="BH38" i="44"/>
  <c r="BH39" i="44" s="1"/>
  <c r="BH73" i="44" s="1"/>
  <c r="BH74" i="44" s="1"/>
  <c r="BH77" i="44" s="1"/>
  <c r="BH76" i="44"/>
  <c r="BH2" i="44"/>
  <c r="BH54" i="44"/>
  <c r="BH55" i="44" s="1"/>
  <c r="BH52" i="366" s="1"/>
  <c r="BH2" i="278"/>
  <c r="BF3" i="348"/>
  <c r="BF3" i="276"/>
  <c r="BF3" i="363"/>
  <c r="BF3" i="289"/>
  <c r="BF3" i="285"/>
  <c r="BF3" i="366"/>
  <c r="BF3" i="46"/>
  <c r="BF3" i="280"/>
  <c r="BF3" i="44"/>
  <c r="BF3" i="278"/>
  <c r="BF18" i="366"/>
  <c r="BF29" i="366" s="1"/>
  <c r="BF35" i="366" s="1"/>
  <c r="BF48" i="366" s="1"/>
  <c r="BF37" i="366"/>
  <c r="BF50" i="366" s="1"/>
  <c r="BF24" i="348"/>
  <c r="BF23" i="348"/>
  <c r="BF22" i="348"/>
  <c r="BF76" i="348"/>
  <c r="BF75" i="348"/>
  <c r="BF73" i="348"/>
  <c r="BF74" i="348"/>
  <c r="BK75" i="278" l="1"/>
  <c r="BK60" i="44"/>
  <c r="AF4" i="348"/>
  <c r="AF4" i="363"/>
  <c r="AF4" i="285"/>
  <c r="AF4" i="46"/>
  <c r="AF4" i="280"/>
  <c r="AF4" i="278"/>
  <c r="AE78" i="44"/>
  <c r="AF4" i="276"/>
  <c r="AF4" i="289"/>
  <c r="AF4" i="366"/>
  <c r="AF30" i="46"/>
  <c r="AF89" i="44"/>
  <c r="AF4" i="44"/>
  <c r="BG93" i="46"/>
  <c r="BG104" i="46" s="1"/>
  <c r="BG94" i="46"/>
  <c r="BG105" i="46" s="1"/>
  <c r="BG111" i="46" s="1"/>
  <c r="BG124" i="46" s="1"/>
  <c r="BI2" i="348"/>
  <c r="BI2" i="276"/>
  <c r="BI2" i="363"/>
  <c r="BI2" i="289"/>
  <c r="BI2" i="285"/>
  <c r="BI2" i="366"/>
  <c r="BI2" i="280"/>
  <c r="BI2" i="46"/>
  <c r="BI76" i="44"/>
  <c r="BI2" i="44"/>
  <c r="BI54" i="44"/>
  <c r="BI55" i="44" s="1"/>
  <c r="BI52" i="366" s="1"/>
  <c r="BI2" i="278"/>
  <c r="BI85" i="44"/>
  <c r="BI86" i="44" s="1"/>
  <c r="BI90" i="44" s="1"/>
  <c r="BI47" i="44"/>
  <c r="BI48" i="44" s="1"/>
  <c r="BI38" i="44"/>
  <c r="BI39" i="44" s="1"/>
  <c r="BI73" i="44" s="1"/>
  <c r="BI74" i="44" s="1"/>
  <c r="BI77" i="44" s="1"/>
  <c r="BG24" i="348"/>
  <c r="BG23" i="348"/>
  <c r="BG22" i="348"/>
  <c r="BG74" i="348"/>
  <c r="BG76" i="348"/>
  <c r="BG75" i="348"/>
  <c r="BG73" i="348"/>
  <c r="BG3" i="348"/>
  <c r="BG3" i="276"/>
  <c r="BG3" i="363"/>
  <c r="BG3" i="289"/>
  <c r="BG3" i="285"/>
  <c r="BG3" i="366"/>
  <c r="BG3" i="280"/>
  <c r="BG3" i="46"/>
  <c r="BG3" i="44"/>
  <c r="BG3" i="278"/>
  <c r="BG37" i="366"/>
  <c r="BG50" i="366" s="1"/>
  <c r="BH226" i="44"/>
  <c r="BH227" i="44" s="1"/>
  <c r="BH42" i="285" s="1"/>
  <c r="BH41" i="46"/>
  <c r="BH43" i="46" s="1"/>
  <c r="BH56" i="46" s="1"/>
  <c r="BI164" i="44"/>
  <c r="BI199" i="44" s="1"/>
  <c r="BI202" i="44" s="1"/>
  <c r="BI214" i="44" s="1"/>
  <c r="BI14" i="280" s="1"/>
  <c r="BI17" i="280" s="1"/>
  <c r="BI90" i="46" s="1"/>
  <c r="BI165" i="44"/>
  <c r="BI200" i="44" s="1"/>
  <c r="BI203" i="44" s="1"/>
  <c r="BI215" i="44" s="1"/>
  <c r="BI15" i="280" s="1"/>
  <c r="BI18" i="280" s="1"/>
  <c r="BI15" i="366" s="1"/>
  <c r="BG18" i="366"/>
  <c r="BG29" i="366" s="1"/>
  <c r="BG35" i="366" s="1"/>
  <c r="BG48" i="366" s="1"/>
  <c r="BL5" i="348"/>
  <c r="BL5" i="276"/>
  <c r="BL5" i="363"/>
  <c r="BL5" i="289"/>
  <c r="BL5" i="285"/>
  <c r="BL5" i="366"/>
  <c r="BL5" i="46"/>
  <c r="BL5" i="280"/>
  <c r="BM11" i="44"/>
  <c r="BL5" i="44"/>
  <c r="BL16" i="44"/>
  <c r="BL17" i="44" s="1"/>
  <c r="BL5" i="278"/>
  <c r="BH43" i="285"/>
  <c r="BH34" i="285"/>
  <c r="BH19" i="285"/>
  <c r="BH16" i="366"/>
  <c r="BH18" i="366" s="1"/>
  <c r="BH29" i="366" s="1"/>
  <c r="BH127" i="46"/>
  <c r="BH91" i="46"/>
  <c r="BH93" i="46" s="1"/>
  <c r="BH104" i="46" s="1"/>
  <c r="BH58" i="46"/>
  <c r="BH83" i="348"/>
  <c r="BH71" i="348"/>
  <c r="BH44" i="348"/>
  <c r="BH56" i="348"/>
  <c r="BH30" i="348"/>
  <c r="BH20" i="348"/>
  <c r="BH32" i="289"/>
  <c r="BH56" i="285"/>
  <c r="BH16" i="289"/>
  <c r="BH33" i="366"/>
  <c r="BH69" i="366"/>
  <c r="BH144" i="46"/>
  <c r="BH108" i="46"/>
  <c r="BH75" i="46"/>
  <c r="BH74" i="278"/>
  <c r="BH76" i="278" s="1"/>
  <c r="BH61" i="44"/>
  <c r="BG112" i="46"/>
  <c r="BG125" i="46" s="1"/>
  <c r="BG110" i="46"/>
  <c r="BG123" i="46" s="1"/>
  <c r="BG49" i="348"/>
  <c r="BG48" i="348"/>
  <c r="BG47" i="348"/>
  <c r="BG46" i="348"/>
  <c r="BK94" i="276"/>
  <c r="BK88" i="276"/>
  <c r="BK100" i="44"/>
  <c r="BK196" i="44"/>
  <c r="BK26" i="44"/>
  <c r="BK27" i="44" s="1"/>
  <c r="BK11" i="348" s="1"/>
  <c r="BJ162" i="44"/>
  <c r="BJ84" i="44"/>
  <c r="BJ32" i="44"/>
  <c r="BJ33" i="44" s="1"/>
  <c r="BJ197" i="44"/>
  <c r="BG19" i="366"/>
  <c r="BG30" i="366" s="1"/>
  <c r="BG36" i="366" s="1"/>
  <c r="BG49" i="366" s="1"/>
  <c r="BL75" i="278" l="1"/>
  <c r="BL60" i="44"/>
  <c r="AE4" i="276"/>
  <c r="AE4" i="289"/>
  <c r="AE4" i="366"/>
  <c r="AE4" i="280"/>
  <c r="AE4" i="44"/>
  <c r="AE4" i="278"/>
  <c r="AE4" i="348"/>
  <c r="AE4" i="363"/>
  <c r="AE4" i="285"/>
  <c r="AE30" i="46"/>
  <c r="AE4" i="46"/>
  <c r="AE89" i="44"/>
  <c r="AD78" i="44"/>
  <c r="BK84" i="44"/>
  <c r="BK32" i="44"/>
  <c r="BK33" i="44" s="1"/>
  <c r="BK197" i="44"/>
  <c r="BK162" i="44"/>
  <c r="BH110" i="46"/>
  <c r="BH123" i="46" s="1"/>
  <c r="BH3" i="348"/>
  <c r="BH3" i="276"/>
  <c r="BH3" i="363"/>
  <c r="BH3" i="289"/>
  <c r="BH3" i="285"/>
  <c r="BH3" i="366"/>
  <c r="BH3" i="280"/>
  <c r="BH3" i="46"/>
  <c r="BH3" i="44"/>
  <c r="BH3" i="278"/>
  <c r="BM5" i="348"/>
  <c r="BM5" i="276"/>
  <c r="BM5" i="363"/>
  <c r="BM5" i="289"/>
  <c r="BM5" i="285"/>
  <c r="BM5" i="366"/>
  <c r="BM5" i="280"/>
  <c r="BM5" i="46"/>
  <c r="BN11" i="44"/>
  <c r="BM5" i="44"/>
  <c r="BM16" i="44"/>
  <c r="BM17" i="44" s="1"/>
  <c r="BM5" i="278"/>
  <c r="BH19" i="366"/>
  <c r="BH30" i="366" s="1"/>
  <c r="BH36" i="366" s="1"/>
  <c r="BH49" i="366" s="1"/>
  <c r="BH94" i="46"/>
  <c r="BH105" i="46" s="1"/>
  <c r="BH111" i="46" s="1"/>
  <c r="BH124" i="46" s="1"/>
  <c r="BJ2" i="348"/>
  <c r="BJ2" i="276"/>
  <c r="BJ2" i="363"/>
  <c r="BJ2" i="289"/>
  <c r="BJ2" i="285"/>
  <c r="BJ2" i="366"/>
  <c r="BJ2" i="280"/>
  <c r="BJ2" i="46"/>
  <c r="BJ76" i="44"/>
  <c r="BJ2" i="44"/>
  <c r="BJ54" i="44"/>
  <c r="BJ55" i="44" s="1"/>
  <c r="BJ52" i="366" s="1"/>
  <c r="BJ2" i="278"/>
  <c r="BJ85" i="44"/>
  <c r="BJ86" i="44" s="1"/>
  <c r="BJ90" i="44" s="1"/>
  <c r="BJ47" i="44"/>
  <c r="BJ48" i="44" s="1"/>
  <c r="BJ38" i="44"/>
  <c r="BJ39" i="44" s="1"/>
  <c r="BJ73" i="44" s="1"/>
  <c r="BJ74" i="44" s="1"/>
  <c r="BJ77" i="44" s="1"/>
  <c r="BJ165" i="44"/>
  <c r="BJ200" i="44" s="1"/>
  <c r="BJ203" i="44" s="1"/>
  <c r="BJ215" i="44" s="1"/>
  <c r="BJ15" i="280" s="1"/>
  <c r="BJ18" i="280" s="1"/>
  <c r="BJ15" i="366" s="1"/>
  <c r="BJ164" i="44"/>
  <c r="BJ199" i="44" s="1"/>
  <c r="BJ202" i="44" s="1"/>
  <c r="BJ214" i="44" s="1"/>
  <c r="BJ14" i="280" s="1"/>
  <c r="BJ17" i="280" s="1"/>
  <c r="BJ90" i="46" s="1"/>
  <c r="BH49" i="348"/>
  <c r="BH48" i="348"/>
  <c r="BH47" i="348"/>
  <c r="BH46" i="348"/>
  <c r="BH20" i="366"/>
  <c r="BH31" i="366" s="1"/>
  <c r="BH37" i="366" s="1"/>
  <c r="BH50" i="366" s="1"/>
  <c r="BI41" i="46"/>
  <c r="BI43" i="46" s="1"/>
  <c r="BI56" i="46" s="1"/>
  <c r="BI226" i="44"/>
  <c r="BI227" i="44" s="1"/>
  <c r="BI42" i="285" s="1"/>
  <c r="BI43" i="285"/>
  <c r="BI34" i="285"/>
  <c r="BI19" i="285"/>
  <c r="BI16" i="366"/>
  <c r="BI18" i="366" s="1"/>
  <c r="BI29" i="366" s="1"/>
  <c r="BI91" i="46"/>
  <c r="BI95" i="46" s="1"/>
  <c r="BI106" i="46" s="1"/>
  <c r="BI127" i="46"/>
  <c r="BI58" i="46"/>
  <c r="BH95" i="46"/>
  <c r="BH106" i="46" s="1"/>
  <c r="BH112" i="46" s="1"/>
  <c r="BH125" i="46" s="1"/>
  <c r="BH35" i="366"/>
  <c r="BH48" i="366" s="1"/>
  <c r="BH24" i="348"/>
  <c r="BH23" i="348"/>
  <c r="BH22" i="348"/>
  <c r="BH76" i="348"/>
  <c r="BH75" i="348"/>
  <c r="BH74" i="348"/>
  <c r="BH73" i="348"/>
  <c r="BL94" i="276"/>
  <c r="BL88" i="276"/>
  <c r="BL196" i="44"/>
  <c r="BL26" i="44"/>
  <c r="BL27" i="44" s="1"/>
  <c r="BL11" i="348" s="1"/>
  <c r="BL100" i="44"/>
  <c r="BI83" i="348"/>
  <c r="BI71" i="348"/>
  <c r="BI56" i="348"/>
  <c r="BI44" i="348"/>
  <c r="BI30" i="348"/>
  <c r="BI20" i="348"/>
  <c r="BI32" i="289"/>
  <c r="BI16" i="289"/>
  <c r="BI56" i="285"/>
  <c r="BI33" i="366"/>
  <c r="BI69" i="366"/>
  <c r="BI144" i="46"/>
  <c r="BI108" i="46"/>
  <c r="BI75" i="46"/>
  <c r="BI74" i="278"/>
  <c r="BI76" i="278" s="1"/>
  <c r="BI61" i="44"/>
  <c r="BM75" i="278" l="1"/>
  <c r="BM60" i="44"/>
  <c r="AD4" i="348"/>
  <c r="AD4" i="363"/>
  <c r="AD4" i="285"/>
  <c r="AD30" i="46"/>
  <c r="AD4" i="46"/>
  <c r="AD89" i="44"/>
  <c r="AC78" i="44"/>
  <c r="AD4" i="276"/>
  <c r="AD4" i="289"/>
  <c r="AD4" i="366"/>
  <c r="AD4" i="280"/>
  <c r="AD4" i="44"/>
  <c r="AD4" i="278"/>
  <c r="BI20" i="366"/>
  <c r="BI31" i="366" s="1"/>
  <c r="BI37" i="366" s="1"/>
  <c r="BI50" i="366" s="1"/>
  <c r="BI19" i="366"/>
  <c r="BI30" i="366" s="1"/>
  <c r="BI36" i="366" s="1"/>
  <c r="BI49" i="366" s="1"/>
  <c r="BI24" i="348"/>
  <c r="BI23" i="348"/>
  <c r="BI22" i="348"/>
  <c r="BI112" i="46"/>
  <c r="BI125" i="46" s="1"/>
  <c r="BK165" i="44"/>
  <c r="BK200" i="44" s="1"/>
  <c r="BK203" i="44" s="1"/>
  <c r="BK215" i="44" s="1"/>
  <c r="BK15" i="280" s="1"/>
  <c r="BK18" i="280" s="1"/>
  <c r="BK15" i="366" s="1"/>
  <c r="BK164" i="44"/>
  <c r="BK199" i="44" s="1"/>
  <c r="BK202" i="44" s="1"/>
  <c r="BK214" i="44" s="1"/>
  <c r="BK14" i="280" s="1"/>
  <c r="BK17" i="280" s="1"/>
  <c r="BK90" i="46" s="1"/>
  <c r="BI3" i="348"/>
  <c r="BI3" i="276"/>
  <c r="BI3" i="363"/>
  <c r="BI3" i="289"/>
  <c r="BI3" i="285"/>
  <c r="BI3" i="366"/>
  <c r="BI3" i="46"/>
  <c r="BI3" i="280"/>
  <c r="BI3" i="278"/>
  <c r="BI3" i="44"/>
  <c r="BI49" i="348"/>
  <c r="BI48" i="348"/>
  <c r="BI47" i="348"/>
  <c r="BI46" i="348"/>
  <c r="BN5" i="348"/>
  <c r="BN5" i="276"/>
  <c r="BN5" i="363"/>
  <c r="BN5" i="289"/>
  <c r="BN5" i="285"/>
  <c r="BN5" i="366"/>
  <c r="BN5" i="280"/>
  <c r="BN5" i="46"/>
  <c r="BN5" i="44"/>
  <c r="BN16" i="44"/>
  <c r="BN17" i="44" s="1"/>
  <c r="BN5" i="278"/>
  <c r="BO11" i="44"/>
  <c r="BI94" i="46"/>
  <c r="BI105" i="46" s="1"/>
  <c r="BI111" i="46" s="1"/>
  <c r="BI124" i="46" s="1"/>
  <c r="BJ41" i="46"/>
  <c r="BJ43" i="46" s="1"/>
  <c r="BJ56" i="46" s="1"/>
  <c r="BJ226" i="44"/>
  <c r="BJ227" i="44" s="1"/>
  <c r="BJ42" i="285" s="1"/>
  <c r="BJ34" i="285"/>
  <c r="BJ19" i="285"/>
  <c r="BJ43" i="285"/>
  <c r="BJ16" i="366"/>
  <c r="BJ20" i="366" s="1"/>
  <c r="BJ31" i="366" s="1"/>
  <c r="BJ127" i="46"/>
  <c r="BJ91" i="46"/>
  <c r="BJ94" i="46" s="1"/>
  <c r="BJ105" i="46" s="1"/>
  <c r="BJ58" i="46"/>
  <c r="BI93" i="46"/>
  <c r="BI104" i="46" s="1"/>
  <c r="BI110" i="46" s="1"/>
  <c r="BI123" i="46" s="1"/>
  <c r="BK2" i="348"/>
  <c r="BK2" i="276"/>
  <c r="BK2" i="363"/>
  <c r="BK2" i="289"/>
  <c r="BK2" i="285"/>
  <c r="BK2" i="366"/>
  <c r="BK2" i="46"/>
  <c r="BK2" i="280"/>
  <c r="BK54" i="44"/>
  <c r="BK55" i="44" s="1"/>
  <c r="BK52" i="366" s="1"/>
  <c r="BK2" i="278"/>
  <c r="BK85" i="44"/>
  <c r="BK86" i="44" s="1"/>
  <c r="BK90" i="44" s="1"/>
  <c r="BK47" i="44"/>
  <c r="BK48" i="44" s="1"/>
  <c r="BK38" i="44"/>
  <c r="BK39" i="44" s="1"/>
  <c r="BK73" i="44" s="1"/>
  <c r="BK74" i="44" s="1"/>
  <c r="BK77" i="44" s="1"/>
  <c r="BK76" i="44"/>
  <c r="BK2" i="44"/>
  <c r="BI35" i="366"/>
  <c r="BI48" i="366" s="1"/>
  <c r="BI74" i="348"/>
  <c r="BI76" i="348"/>
  <c r="BI75" i="348"/>
  <c r="BI73" i="348"/>
  <c r="BL197" i="44"/>
  <c r="BL162" i="44"/>
  <c r="BL84" i="44"/>
  <c r="BL32" i="44"/>
  <c r="BL33" i="44" s="1"/>
  <c r="BJ83" i="348"/>
  <c r="BJ71" i="348"/>
  <c r="BJ56" i="348"/>
  <c r="BJ44" i="348"/>
  <c r="BJ30" i="348"/>
  <c r="BJ20" i="348"/>
  <c r="BJ32" i="289"/>
  <c r="BJ16" i="289"/>
  <c r="BJ56" i="285"/>
  <c r="BJ33" i="366"/>
  <c r="BJ69" i="366"/>
  <c r="BJ108" i="46"/>
  <c r="BJ144" i="46"/>
  <c r="BJ75" i="46"/>
  <c r="BJ61" i="44"/>
  <c r="BJ74" i="278"/>
  <c r="BJ76" i="278" s="1"/>
  <c r="BM94" i="276"/>
  <c r="BM88" i="276"/>
  <c r="BM26" i="44"/>
  <c r="BM27" i="44" s="1"/>
  <c r="BM11" i="348" s="1"/>
  <c r="BM100" i="44"/>
  <c r="BM196" i="44"/>
  <c r="BN75" i="278" l="1"/>
  <c r="BN60" i="44"/>
  <c r="AC4" i="348"/>
  <c r="AC4" i="363"/>
  <c r="AC4" i="285"/>
  <c r="AC4" i="46"/>
  <c r="AC4" i="280"/>
  <c r="AC89" i="44"/>
  <c r="AB78" i="44"/>
  <c r="AC4" i="276"/>
  <c r="AC4" i="289"/>
  <c r="AC4" i="366"/>
  <c r="AC30" i="46"/>
  <c r="AC4" i="44"/>
  <c r="AC4" i="278"/>
  <c r="BJ76" i="348"/>
  <c r="BJ75" i="348"/>
  <c r="BJ73" i="348"/>
  <c r="BJ74" i="348"/>
  <c r="BJ111" i="46"/>
  <c r="BJ124" i="46" s="1"/>
  <c r="BJ49" i="348"/>
  <c r="BJ48" i="348"/>
  <c r="BJ47" i="348"/>
  <c r="BJ46" i="348"/>
  <c r="BL2" i="348"/>
  <c r="BL2" i="276"/>
  <c r="BL2" i="363"/>
  <c r="BL2" i="289"/>
  <c r="BL2" i="285"/>
  <c r="BL2" i="366"/>
  <c r="BL2" i="46"/>
  <c r="BL2" i="280"/>
  <c r="BL85" i="44"/>
  <c r="BL86" i="44" s="1"/>
  <c r="BL90" i="44" s="1"/>
  <c r="BL47" i="44"/>
  <c r="BL48" i="44" s="1"/>
  <c r="BL38" i="44"/>
  <c r="BL39" i="44" s="1"/>
  <c r="BL73" i="44" s="1"/>
  <c r="BL74" i="44" s="1"/>
  <c r="BL77" i="44" s="1"/>
  <c r="BL76" i="44"/>
  <c r="BL2" i="44"/>
  <c r="BL54" i="44"/>
  <c r="BL55" i="44" s="1"/>
  <c r="BL52" i="366" s="1"/>
  <c r="BL2" i="278"/>
  <c r="BN94" i="276"/>
  <c r="BN88" i="276"/>
  <c r="BN26" i="44"/>
  <c r="BN27" i="44" s="1"/>
  <c r="BN11" i="348" s="1"/>
  <c r="BN100" i="44"/>
  <c r="BN196" i="44"/>
  <c r="BJ19" i="366"/>
  <c r="BJ30" i="366" s="1"/>
  <c r="BJ36" i="366" s="1"/>
  <c r="BJ49" i="366" s="1"/>
  <c r="BM197" i="44"/>
  <c r="BM162" i="44"/>
  <c r="BM84" i="44"/>
  <c r="BM32" i="44"/>
  <c r="BM33" i="44" s="1"/>
  <c r="BJ3" i="348"/>
  <c r="BJ3" i="276"/>
  <c r="BJ3" i="363"/>
  <c r="BJ3" i="289"/>
  <c r="BJ3" i="285"/>
  <c r="BJ3" i="366"/>
  <c r="BJ3" i="46"/>
  <c r="BJ3" i="280"/>
  <c r="BJ3" i="44"/>
  <c r="BJ3" i="278"/>
  <c r="BO5" i="348"/>
  <c r="BO5" i="276"/>
  <c r="BO5" i="363"/>
  <c r="BO5" i="289"/>
  <c r="BO5" i="285"/>
  <c r="BO5" i="366"/>
  <c r="BO5" i="46"/>
  <c r="BO5" i="280"/>
  <c r="BO16" i="44"/>
  <c r="BO17" i="44" s="1"/>
  <c r="BO5" i="278"/>
  <c r="BP11" i="44"/>
  <c r="BO5" i="44"/>
  <c r="BJ93" i="46"/>
  <c r="BJ104" i="46" s="1"/>
  <c r="BJ110" i="46" s="1"/>
  <c r="BJ123" i="46" s="1"/>
  <c r="BJ24" i="348"/>
  <c r="BJ23" i="348"/>
  <c r="BJ22" i="348"/>
  <c r="BL165" i="44"/>
  <c r="BL200" i="44" s="1"/>
  <c r="BL203" i="44" s="1"/>
  <c r="BL215" i="44" s="1"/>
  <c r="BL15" i="280" s="1"/>
  <c r="BL18" i="280" s="1"/>
  <c r="BL15" i="366" s="1"/>
  <c r="BL164" i="44"/>
  <c r="BL199" i="44" s="1"/>
  <c r="BL202" i="44" s="1"/>
  <c r="BL214" i="44" s="1"/>
  <c r="BL14" i="280" s="1"/>
  <c r="BL17" i="280" s="1"/>
  <c r="BL90" i="46" s="1"/>
  <c r="BK41" i="46"/>
  <c r="BK43" i="46" s="1"/>
  <c r="BK56" i="46" s="1"/>
  <c r="BK226" i="44"/>
  <c r="BK227" i="44" s="1"/>
  <c r="BK42" i="285" s="1"/>
  <c r="BK34" i="285"/>
  <c r="BK19" i="285"/>
  <c r="BK43" i="285"/>
  <c r="BK91" i="46"/>
  <c r="BK95" i="46" s="1"/>
  <c r="BK106" i="46" s="1"/>
  <c r="BK16" i="366"/>
  <c r="BK19" i="366" s="1"/>
  <c r="BK30" i="366" s="1"/>
  <c r="BK127" i="46"/>
  <c r="BK58" i="46"/>
  <c r="BK93" i="46"/>
  <c r="BK104" i="46" s="1"/>
  <c r="BJ18" i="366"/>
  <c r="BJ29" i="366" s="1"/>
  <c r="BJ35" i="366" s="1"/>
  <c r="BJ48" i="366" s="1"/>
  <c r="BJ95" i="46"/>
  <c r="BJ106" i="46" s="1"/>
  <c r="BJ112" i="46" s="1"/>
  <c r="BJ125" i="46" s="1"/>
  <c r="BJ37" i="366"/>
  <c r="BJ50" i="366" s="1"/>
  <c r="BK83" i="348"/>
  <c r="BK71" i="348"/>
  <c r="BK56" i="348"/>
  <c r="BK44" i="348"/>
  <c r="BK30" i="348"/>
  <c r="BK20" i="348"/>
  <c r="BK32" i="289"/>
  <c r="BK56" i="285"/>
  <c r="BK16" i="289"/>
  <c r="BK69" i="366"/>
  <c r="BK33" i="366"/>
  <c r="BK108" i="46"/>
  <c r="BK144" i="46"/>
  <c r="BK75" i="46"/>
  <c r="BK61" i="44"/>
  <c r="BK74" i="278"/>
  <c r="BK76" i="278" s="1"/>
  <c r="BO75" i="278" l="1"/>
  <c r="BO60" i="44"/>
  <c r="BK18" i="366"/>
  <c r="BK29" i="366" s="1"/>
  <c r="AB4" i="348"/>
  <c r="AB4" i="363"/>
  <c r="AB4" i="285"/>
  <c r="AB4" i="46"/>
  <c r="AB4" i="280"/>
  <c r="AB4" i="278"/>
  <c r="AA78" i="44"/>
  <c r="AB4" i="276"/>
  <c r="AB4" i="289"/>
  <c r="AB4" i="366"/>
  <c r="AB30" i="46"/>
  <c r="AB89" i="44"/>
  <c r="AB4" i="44"/>
  <c r="BK20" i="366"/>
  <c r="BK31" i="366" s="1"/>
  <c r="BK37" i="366" s="1"/>
  <c r="BK50" i="366" s="1"/>
  <c r="BK94" i="46"/>
  <c r="BK105" i="46" s="1"/>
  <c r="BK111" i="46" s="1"/>
  <c r="BK124" i="46" s="1"/>
  <c r="BP5" i="348"/>
  <c r="BP5" i="276"/>
  <c r="BP5" i="363"/>
  <c r="BP5" i="289"/>
  <c r="BP5" i="285"/>
  <c r="BP5" i="366"/>
  <c r="BP5" i="46"/>
  <c r="BP5" i="280"/>
  <c r="BQ11" i="44"/>
  <c r="BP5" i="44"/>
  <c r="BP16" i="44"/>
  <c r="BP17" i="44" s="1"/>
  <c r="BP5" i="278"/>
  <c r="BN162" i="44"/>
  <c r="BN84" i="44"/>
  <c r="BN32" i="44"/>
  <c r="BN33" i="44" s="1"/>
  <c r="BN197" i="44"/>
  <c r="BL43" i="285"/>
  <c r="BL34" i="285"/>
  <c r="BL16" i="366"/>
  <c r="BL18" i="366" s="1"/>
  <c r="BL29" i="366" s="1"/>
  <c r="BL19" i="285"/>
  <c r="BL127" i="46"/>
  <c r="BL91" i="46"/>
  <c r="BL93" i="46" s="1"/>
  <c r="BL104" i="46" s="1"/>
  <c r="BL58" i="46"/>
  <c r="BL83" i="348"/>
  <c r="BL71" i="348"/>
  <c r="BL56" i="348"/>
  <c r="BL44" i="348"/>
  <c r="BL30" i="348"/>
  <c r="BL20" i="348"/>
  <c r="BL32" i="289"/>
  <c r="BL56" i="285"/>
  <c r="BL16" i="289"/>
  <c r="BL33" i="366"/>
  <c r="BL69" i="366"/>
  <c r="BL144" i="46"/>
  <c r="BL108" i="46"/>
  <c r="BL75" i="46"/>
  <c r="BL74" i="278"/>
  <c r="BL76" i="278" s="1"/>
  <c r="BL61" i="44"/>
  <c r="BK112" i="46"/>
  <c r="BK125" i="46" s="1"/>
  <c r="BK110" i="46"/>
  <c r="BK123" i="46" s="1"/>
  <c r="BM164" i="44"/>
  <c r="BM199" i="44" s="1"/>
  <c r="BM202" i="44" s="1"/>
  <c r="BM214" i="44" s="1"/>
  <c r="BM14" i="280" s="1"/>
  <c r="BM17" i="280" s="1"/>
  <c r="BM90" i="46" s="1"/>
  <c r="BM165" i="44"/>
  <c r="BM200" i="44" s="1"/>
  <c r="BM203" i="44" s="1"/>
  <c r="BM215" i="44" s="1"/>
  <c r="BM15" i="280" s="1"/>
  <c r="BM18" i="280" s="1"/>
  <c r="BM15" i="366" s="1"/>
  <c r="BK49" i="348"/>
  <c r="BK48" i="348"/>
  <c r="BK47" i="348"/>
  <c r="BK46" i="348"/>
  <c r="BK3" i="348"/>
  <c r="BK3" i="276"/>
  <c r="BK3" i="363"/>
  <c r="BK3" i="289"/>
  <c r="BK3" i="285"/>
  <c r="BK3" i="366"/>
  <c r="BK3" i="280"/>
  <c r="BK3" i="46"/>
  <c r="BK3" i="44"/>
  <c r="BK3" i="278"/>
  <c r="BK35" i="366"/>
  <c r="BK48" i="366" s="1"/>
  <c r="BK36" i="366"/>
  <c r="BK49" i="366" s="1"/>
  <c r="BK24" i="348"/>
  <c r="BK23" i="348"/>
  <c r="BK22" i="348"/>
  <c r="BK74" i="348"/>
  <c r="BK76" i="348"/>
  <c r="BK75" i="348"/>
  <c r="BK73" i="348"/>
  <c r="BO94" i="276"/>
  <c r="BO88" i="276"/>
  <c r="BO100" i="44"/>
  <c r="BO196" i="44"/>
  <c r="BO26" i="44"/>
  <c r="BO27" i="44" s="1"/>
  <c r="BO11" i="348" s="1"/>
  <c r="BM2" i="348"/>
  <c r="BM2" i="276"/>
  <c r="BM2" i="363"/>
  <c r="BM2" i="289"/>
  <c r="BM2" i="285"/>
  <c r="BM2" i="366"/>
  <c r="BM2" i="280"/>
  <c r="BM2" i="46"/>
  <c r="BM76" i="44"/>
  <c r="BM2" i="44"/>
  <c r="BM54" i="44"/>
  <c r="BM55" i="44" s="1"/>
  <c r="BM52" i="366" s="1"/>
  <c r="BM2" i="278"/>
  <c r="BM85" i="44"/>
  <c r="BM86" i="44" s="1"/>
  <c r="BM90" i="44" s="1"/>
  <c r="BM47" i="44"/>
  <c r="BM48" i="44" s="1"/>
  <c r="BM38" i="44"/>
  <c r="BM39" i="44" s="1"/>
  <c r="BM73" i="44" s="1"/>
  <c r="BM74" i="44" s="1"/>
  <c r="BM77" i="44" s="1"/>
  <c r="BL226" i="44"/>
  <c r="BL227" i="44" s="1"/>
  <c r="BL42" i="285" s="1"/>
  <c r="BL41" i="46"/>
  <c r="BL43" i="46" s="1"/>
  <c r="BL56" i="46" s="1"/>
  <c r="BP75" i="278" l="1"/>
  <c r="BP60" i="44"/>
  <c r="AA4" i="276"/>
  <c r="AA4" i="289"/>
  <c r="AA4" i="366"/>
  <c r="AA4" i="280"/>
  <c r="AA4" i="44"/>
  <c r="AA4" i="278"/>
  <c r="AA4" i="348"/>
  <c r="AA4" i="363"/>
  <c r="AA4" i="285"/>
  <c r="AA30" i="46"/>
  <c r="AA4" i="46"/>
  <c r="AA89" i="44"/>
  <c r="Z78" i="44"/>
  <c r="BM41" i="46"/>
  <c r="BM43" i="46" s="1"/>
  <c r="BM56" i="46" s="1"/>
  <c r="BM226" i="44"/>
  <c r="BM227" i="44" s="1"/>
  <c r="BM42" i="285" s="1"/>
  <c r="BN2" i="348"/>
  <c r="BN2" i="276"/>
  <c r="BN2" i="363"/>
  <c r="BN2" i="289"/>
  <c r="BN2" i="285"/>
  <c r="BN2" i="366"/>
  <c r="BN2" i="280"/>
  <c r="BN2" i="46"/>
  <c r="BN76" i="44"/>
  <c r="BN2" i="44"/>
  <c r="BN54" i="44"/>
  <c r="BN55" i="44" s="1"/>
  <c r="BN52" i="366" s="1"/>
  <c r="BN2" i="278"/>
  <c r="BN85" i="44"/>
  <c r="BN86" i="44" s="1"/>
  <c r="BN90" i="44" s="1"/>
  <c r="BN47" i="44"/>
  <c r="BN48" i="44" s="1"/>
  <c r="BN38" i="44"/>
  <c r="BN39" i="44" s="1"/>
  <c r="BN73" i="44" s="1"/>
  <c r="BN74" i="44" s="1"/>
  <c r="BN77" i="44" s="1"/>
  <c r="BQ5" i="348"/>
  <c r="BQ5" i="276"/>
  <c r="BQ5" i="363"/>
  <c r="BQ5" i="289"/>
  <c r="BQ5" i="285"/>
  <c r="BQ5" i="366"/>
  <c r="BQ5" i="280"/>
  <c r="BQ5" i="46"/>
  <c r="BR11" i="44"/>
  <c r="BQ5" i="44"/>
  <c r="BQ16" i="44"/>
  <c r="BQ17" i="44" s="1"/>
  <c r="BQ5" i="278"/>
  <c r="BL20" i="366"/>
  <c r="BL31" i="366" s="1"/>
  <c r="BL37" i="366" s="1"/>
  <c r="BL50" i="366" s="1"/>
  <c r="BM43" i="285"/>
  <c r="BM34" i="285"/>
  <c r="BM19" i="285"/>
  <c r="BM16" i="366"/>
  <c r="BM18" i="366" s="1"/>
  <c r="BM29" i="366" s="1"/>
  <c r="BM91" i="46"/>
  <c r="BM93" i="46" s="1"/>
  <c r="BM104" i="46" s="1"/>
  <c r="BM127" i="46"/>
  <c r="BM58" i="46"/>
  <c r="BM20" i="366"/>
  <c r="BM31" i="366" s="1"/>
  <c r="BL35" i="366"/>
  <c r="BL48" i="366" s="1"/>
  <c r="BL24" i="348"/>
  <c r="BL23" i="348"/>
  <c r="BL22" i="348"/>
  <c r="BL76" i="348"/>
  <c r="BL75" i="348"/>
  <c r="BL74" i="348"/>
  <c r="BL73" i="348"/>
  <c r="BL95" i="46"/>
  <c r="BL106" i="46" s="1"/>
  <c r="BL112" i="46" s="1"/>
  <c r="BL125" i="46" s="1"/>
  <c r="BO84" i="44"/>
  <c r="BO32" i="44"/>
  <c r="BO33" i="44" s="1"/>
  <c r="BO197" i="44"/>
  <c r="BO162" i="44"/>
  <c r="BM83" i="348"/>
  <c r="BM71" i="348"/>
  <c r="BM56" i="348"/>
  <c r="BM30" i="348"/>
  <c r="BM44" i="348"/>
  <c r="BM20" i="348"/>
  <c r="BM32" i="289"/>
  <c r="BM16" i="289"/>
  <c r="BM56" i="285"/>
  <c r="BM33" i="366"/>
  <c r="BM69" i="366"/>
  <c r="BM144" i="46"/>
  <c r="BM108" i="46"/>
  <c r="BM75" i="46"/>
  <c r="BM74" i="278"/>
  <c r="BM76" i="278" s="1"/>
  <c r="BM61" i="44"/>
  <c r="BL110" i="46"/>
  <c r="BL123" i="46" s="1"/>
  <c r="BN165" i="44"/>
  <c r="BN200" i="44" s="1"/>
  <c r="BN203" i="44" s="1"/>
  <c r="BN215" i="44" s="1"/>
  <c r="BN15" i="280" s="1"/>
  <c r="BN18" i="280" s="1"/>
  <c r="BN15" i="366" s="1"/>
  <c r="BN164" i="44"/>
  <c r="BN199" i="44" s="1"/>
  <c r="BN202" i="44" s="1"/>
  <c r="BN214" i="44" s="1"/>
  <c r="BN14" i="280" s="1"/>
  <c r="BN17" i="280" s="1"/>
  <c r="BN90" i="46" s="1"/>
  <c r="BP94" i="276"/>
  <c r="BP88" i="276"/>
  <c r="BP196" i="44"/>
  <c r="BP26" i="44"/>
  <c r="BP27" i="44" s="1"/>
  <c r="BP11" i="348" s="1"/>
  <c r="BP100" i="44"/>
  <c r="BL19" i="366"/>
  <c r="BL30" i="366" s="1"/>
  <c r="BL36" i="366" s="1"/>
  <c r="BL49" i="366" s="1"/>
  <c r="BL94" i="46"/>
  <c r="BL105" i="46" s="1"/>
  <c r="BL111" i="46" s="1"/>
  <c r="BL124" i="46" s="1"/>
  <c r="BL3" i="348"/>
  <c r="BL3" i="276"/>
  <c r="BL3" i="363"/>
  <c r="BL3" i="289"/>
  <c r="BL3" i="285"/>
  <c r="BL3" i="366"/>
  <c r="BL3" i="280"/>
  <c r="BL3" i="46"/>
  <c r="BL3" i="44"/>
  <c r="BL3" i="278"/>
  <c r="BL49" i="348"/>
  <c r="BL48" i="348"/>
  <c r="BL47" i="348"/>
  <c r="BL46" i="348"/>
  <c r="BQ75" i="278" l="1"/>
  <c r="BQ60" i="44"/>
  <c r="Z4" i="276"/>
  <c r="Z4" i="289"/>
  <c r="Z4" i="366"/>
  <c r="Z4" i="280"/>
  <c r="Z4" i="44"/>
  <c r="Z4" i="278"/>
  <c r="Z4" i="348"/>
  <c r="Z4" i="363"/>
  <c r="Z4" i="285"/>
  <c r="Z30" i="46"/>
  <c r="Z4" i="46"/>
  <c r="Z89" i="44"/>
  <c r="Y78" i="44"/>
  <c r="BM94" i="46"/>
  <c r="BM105" i="46" s="1"/>
  <c r="BM111" i="46" s="1"/>
  <c r="BM124" i="46" s="1"/>
  <c r="BM19" i="366"/>
  <c r="BM30" i="366" s="1"/>
  <c r="BM36" i="366" s="1"/>
  <c r="BM49" i="366" s="1"/>
  <c r="BM95" i="46"/>
  <c r="BM106" i="46" s="1"/>
  <c r="BM112" i="46" s="1"/>
  <c r="BM125" i="46" s="1"/>
  <c r="BP197" i="44"/>
  <c r="BP162" i="44"/>
  <c r="BP84" i="44"/>
  <c r="BP32" i="44"/>
  <c r="BP33" i="44" s="1"/>
  <c r="BM37" i="366"/>
  <c r="BM50" i="366" s="1"/>
  <c r="BM35" i="366"/>
  <c r="BM48" i="366" s="1"/>
  <c r="BM24" i="348"/>
  <c r="BM23" i="348"/>
  <c r="BM22" i="348"/>
  <c r="BM74" i="348"/>
  <c r="BM73" i="348"/>
  <c r="BM76" i="348"/>
  <c r="BM75" i="348"/>
  <c r="BO2" i="348"/>
  <c r="BO2" i="276"/>
  <c r="BO2" i="363"/>
  <c r="BO2" i="289"/>
  <c r="BO2" i="285"/>
  <c r="BO2" i="366"/>
  <c r="BO2" i="46"/>
  <c r="BO2" i="280"/>
  <c r="BO54" i="44"/>
  <c r="BO55" i="44" s="1"/>
  <c r="BO52" i="366" s="1"/>
  <c r="BO2" i="278"/>
  <c r="BO85" i="44"/>
  <c r="BO86" i="44" s="1"/>
  <c r="BO90" i="44" s="1"/>
  <c r="BO47" i="44"/>
  <c r="BO48" i="44" s="1"/>
  <c r="BO38" i="44"/>
  <c r="BO39" i="44" s="1"/>
  <c r="BO73" i="44" s="1"/>
  <c r="BO74" i="44" s="1"/>
  <c r="BO77" i="44" s="1"/>
  <c r="BO76" i="44"/>
  <c r="BO2" i="44"/>
  <c r="BR5" i="348"/>
  <c r="BR5" i="276"/>
  <c r="BR5" i="363"/>
  <c r="BR5" i="289"/>
  <c r="BR5" i="285"/>
  <c r="BR5" i="366"/>
  <c r="BR5" i="280"/>
  <c r="BR5" i="46"/>
  <c r="BR5" i="44"/>
  <c r="BR16" i="44"/>
  <c r="BR17" i="44" s="1"/>
  <c r="BR5" i="278"/>
  <c r="BS11" i="44"/>
  <c r="BM110" i="46"/>
  <c r="BM123" i="46" s="1"/>
  <c r="BM49" i="348"/>
  <c r="BM48" i="348"/>
  <c r="BM47" i="348"/>
  <c r="BM46" i="348"/>
  <c r="BM3" i="348"/>
  <c r="BM3" i="276"/>
  <c r="BM3" i="363"/>
  <c r="BM3" i="289"/>
  <c r="BM3" i="285"/>
  <c r="BM3" i="366"/>
  <c r="BM3" i="46"/>
  <c r="BM3" i="280"/>
  <c r="BM3" i="278"/>
  <c r="BM3" i="44"/>
  <c r="BO164" i="44"/>
  <c r="BO199" i="44" s="1"/>
  <c r="BO202" i="44" s="1"/>
  <c r="BO214" i="44" s="1"/>
  <c r="BO14" i="280" s="1"/>
  <c r="BO17" i="280" s="1"/>
  <c r="BO90" i="46" s="1"/>
  <c r="BO165" i="44"/>
  <c r="BO200" i="44" s="1"/>
  <c r="BO203" i="44" s="1"/>
  <c r="BO215" i="44" s="1"/>
  <c r="BO15" i="280" s="1"/>
  <c r="BO18" i="280" s="1"/>
  <c r="BO15" i="366" s="1"/>
  <c r="BQ94" i="276"/>
  <c r="BQ88" i="276"/>
  <c r="BQ26" i="44"/>
  <c r="BQ27" i="44" s="1"/>
  <c r="BQ11" i="348" s="1"/>
  <c r="BQ100" i="44"/>
  <c r="BQ196" i="44"/>
  <c r="BN41" i="46"/>
  <c r="BN43" i="46" s="1"/>
  <c r="BN56" i="46" s="1"/>
  <c r="BN226" i="44"/>
  <c r="BN227" i="44" s="1"/>
  <c r="BN42" i="285" s="1"/>
  <c r="BN34" i="285"/>
  <c r="BN19" i="285"/>
  <c r="BN43" i="285"/>
  <c r="BN16" i="366"/>
  <c r="BN19" i="366" s="1"/>
  <c r="BN30" i="366" s="1"/>
  <c r="BN127" i="46"/>
  <c r="BN58" i="46"/>
  <c r="BN91" i="46"/>
  <c r="BN94" i="46" s="1"/>
  <c r="BN105" i="46" s="1"/>
  <c r="BN83" i="348"/>
  <c r="BN71" i="348"/>
  <c r="BN56" i="348"/>
  <c r="BN44" i="348"/>
  <c r="BN30" i="348"/>
  <c r="BN20" i="348"/>
  <c r="BN32" i="289"/>
  <c r="BN16" i="289"/>
  <c r="BN56" i="285"/>
  <c r="BN33" i="366"/>
  <c r="BN69" i="366"/>
  <c r="BN108" i="46"/>
  <c r="BN144" i="46"/>
  <c r="BN75" i="46"/>
  <c r="BN61" i="44"/>
  <c r="BN74" i="278"/>
  <c r="BN76" i="278" s="1"/>
  <c r="BR75" i="278" l="1"/>
  <c r="BR60" i="44"/>
  <c r="Y4" i="348"/>
  <c r="Y4" i="363"/>
  <c r="Y4" i="285"/>
  <c r="Y4" i="46"/>
  <c r="Y4" i="280"/>
  <c r="Y89" i="44"/>
  <c r="Y4" i="276"/>
  <c r="Y4" i="289"/>
  <c r="Y4" i="366"/>
  <c r="Y30" i="46"/>
  <c r="Y4" i="44"/>
  <c r="Y4" i="278"/>
  <c r="BN36" i="366"/>
  <c r="BN49" i="366" s="1"/>
  <c r="BN24" i="348"/>
  <c r="BN23" i="348"/>
  <c r="BN22" i="348"/>
  <c r="BN76" i="348"/>
  <c r="BN75" i="348"/>
  <c r="BN73" i="348"/>
  <c r="BN74" i="348"/>
  <c r="BQ197" i="44"/>
  <c r="BQ162" i="44"/>
  <c r="BQ84" i="44"/>
  <c r="BQ32" i="44"/>
  <c r="BQ33" i="44" s="1"/>
  <c r="BN18" i="366"/>
  <c r="BN29" i="366" s="1"/>
  <c r="BN35" i="366" s="1"/>
  <c r="BN48" i="366" s="1"/>
  <c r="BR94" i="276"/>
  <c r="BR88" i="276"/>
  <c r="BR26" i="44"/>
  <c r="BR27" i="44" s="1"/>
  <c r="BR11" i="348" s="1"/>
  <c r="BR100" i="44"/>
  <c r="BR196" i="44"/>
  <c r="BN93" i="46"/>
  <c r="BN104" i="46" s="1"/>
  <c r="BN110" i="46" s="1"/>
  <c r="BN123" i="46" s="1"/>
  <c r="BP165" i="44"/>
  <c r="BP200" i="44" s="1"/>
  <c r="BP203" i="44" s="1"/>
  <c r="BP215" i="44" s="1"/>
  <c r="BP15" i="280" s="1"/>
  <c r="BP18" i="280" s="1"/>
  <c r="BP15" i="366" s="1"/>
  <c r="BP164" i="44"/>
  <c r="BP199" i="44" s="1"/>
  <c r="BP202" i="44" s="1"/>
  <c r="BP214" i="44" s="1"/>
  <c r="BP14" i="280" s="1"/>
  <c r="BP17" i="280" s="1"/>
  <c r="BP90" i="46" s="1"/>
  <c r="BN20" i="366"/>
  <c r="BN31" i="366" s="1"/>
  <c r="BN37" i="366" s="1"/>
  <c r="BN50" i="366" s="1"/>
  <c r="BS5" i="348"/>
  <c r="BS5" i="276"/>
  <c r="BS5" i="363"/>
  <c r="BS5" i="289"/>
  <c r="BS5" i="285"/>
  <c r="BS5" i="366"/>
  <c r="BS5" i="46"/>
  <c r="BS5" i="280"/>
  <c r="BS16" i="44"/>
  <c r="BS17" i="44" s="1"/>
  <c r="BS5" i="278"/>
  <c r="BT11" i="44"/>
  <c r="BS5" i="44"/>
  <c r="BO41" i="46"/>
  <c r="BO43" i="46" s="1"/>
  <c r="BO56" i="46" s="1"/>
  <c r="BO226" i="44"/>
  <c r="BO227" i="44" s="1"/>
  <c r="BO42" i="285" s="1"/>
  <c r="BO34" i="285"/>
  <c r="BO19" i="285"/>
  <c r="BO43" i="285"/>
  <c r="BO91" i="46"/>
  <c r="BO94" i="46" s="1"/>
  <c r="BO105" i="46" s="1"/>
  <c r="BO127" i="46"/>
  <c r="BO16" i="366"/>
  <c r="BO20" i="366" s="1"/>
  <c r="BO31" i="366" s="1"/>
  <c r="BO58" i="46"/>
  <c r="BN95" i="46"/>
  <c r="BN106" i="46" s="1"/>
  <c r="BN112" i="46" s="1"/>
  <c r="BN125" i="46" s="1"/>
  <c r="BN111" i="46"/>
  <c r="BN124" i="46" s="1"/>
  <c r="BN49" i="348"/>
  <c r="BN48" i="348"/>
  <c r="BN47" i="348"/>
  <c r="BN46" i="348"/>
  <c r="BO83" i="348"/>
  <c r="BO71" i="348"/>
  <c r="BO56" i="348"/>
  <c r="BO44" i="348"/>
  <c r="BO30" i="348"/>
  <c r="BO20" i="348"/>
  <c r="BO32" i="289"/>
  <c r="BO56" i="285"/>
  <c r="BO16" i="289"/>
  <c r="BO69" i="366"/>
  <c r="BO33" i="366"/>
  <c r="BO108" i="46"/>
  <c r="BO144" i="46"/>
  <c r="BO75" i="46"/>
  <c r="BO61" i="44"/>
  <c r="BO74" i="278"/>
  <c r="BO76" i="278" s="1"/>
  <c r="BP2" i="348"/>
  <c r="BP2" i="276"/>
  <c r="BP2" i="363"/>
  <c r="BP2" i="289"/>
  <c r="BP2" i="285"/>
  <c r="BP2" i="366"/>
  <c r="BP2" i="46"/>
  <c r="BP2" i="280"/>
  <c r="BP85" i="44"/>
  <c r="BP86" i="44" s="1"/>
  <c r="BP90" i="44" s="1"/>
  <c r="BP47" i="44"/>
  <c r="BP48" i="44" s="1"/>
  <c r="BP38" i="44"/>
  <c r="BP39" i="44" s="1"/>
  <c r="BP73" i="44" s="1"/>
  <c r="BP74" i="44" s="1"/>
  <c r="BP77" i="44" s="1"/>
  <c r="BP76" i="44"/>
  <c r="BP2" i="44"/>
  <c r="BP54" i="44"/>
  <c r="BP55" i="44" s="1"/>
  <c r="BP52" i="366" s="1"/>
  <c r="BP2" i="278"/>
  <c r="BN3" i="348"/>
  <c r="BN3" i="276"/>
  <c r="BN3" i="363"/>
  <c r="BN3" i="289"/>
  <c r="BN3" i="285"/>
  <c r="BN3" i="366"/>
  <c r="BN3" i="46"/>
  <c r="BN3" i="280"/>
  <c r="BN3" i="44"/>
  <c r="BN3" i="278"/>
  <c r="BS75" i="278" l="1"/>
  <c r="BS60" i="44"/>
  <c r="BO19" i="366"/>
  <c r="BO30" i="366" s="1"/>
  <c r="BO36" i="366" s="1"/>
  <c r="BO49" i="366" s="1"/>
  <c r="BO18" i="366"/>
  <c r="BO29" i="366" s="1"/>
  <c r="BO35" i="366" s="1"/>
  <c r="BO48" i="366" s="1"/>
  <c r="BP226" i="44"/>
  <c r="BP227" i="44" s="1"/>
  <c r="BP42" i="285" s="1"/>
  <c r="BP41" i="46"/>
  <c r="BP43" i="46" s="1"/>
  <c r="BP56" i="46" s="1"/>
  <c r="BO3" i="348"/>
  <c r="BO3" i="276"/>
  <c r="BO3" i="363"/>
  <c r="BO3" i="289"/>
  <c r="BO3" i="285"/>
  <c r="BO3" i="366"/>
  <c r="BO3" i="280"/>
  <c r="BO3" i="46"/>
  <c r="BO3" i="44"/>
  <c r="BO3" i="278"/>
  <c r="BO37" i="366"/>
  <c r="BO50" i="366" s="1"/>
  <c r="BP83" i="348"/>
  <c r="BP71" i="348"/>
  <c r="BP44" i="348"/>
  <c r="BP56" i="348"/>
  <c r="BP30" i="348"/>
  <c r="BP20" i="348"/>
  <c r="BP32" i="289"/>
  <c r="BP56" i="285"/>
  <c r="BP16" i="289"/>
  <c r="BP33" i="366"/>
  <c r="BP69" i="366"/>
  <c r="BP144" i="46"/>
  <c r="BP108" i="46"/>
  <c r="BP75" i="46"/>
  <c r="BP74" i="278"/>
  <c r="BP76" i="278" s="1"/>
  <c r="BP61" i="44"/>
  <c r="BO24" i="348"/>
  <c r="BO23" i="348"/>
  <c r="BO22" i="348"/>
  <c r="BO74" i="348"/>
  <c r="BO76" i="348"/>
  <c r="BO75" i="348"/>
  <c r="BO73" i="348"/>
  <c r="BQ164" i="44"/>
  <c r="BQ199" i="44" s="1"/>
  <c r="BQ202" i="44" s="1"/>
  <c r="BQ214" i="44" s="1"/>
  <c r="BQ14" i="280" s="1"/>
  <c r="BQ17" i="280" s="1"/>
  <c r="BQ90" i="46" s="1"/>
  <c r="BQ165" i="44"/>
  <c r="BQ200" i="44" s="1"/>
  <c r="BQ203" i="44" s="1"/>
  <c r="BQ215" i="44" s="1"/>
  <c r="BQ15" i="280" s="1"/>
  <c r="BQ18" i="280" s="1"/>
  <c r="BQ15" i="366" s="1"/>
  <c r="BO95" i="46"/>
  <c r="BO106" i="46" s="1"/>
  <c r="BO112" i="46" s="1"/>
  <c r="BO125" i="46" s="1"/>
  <c r="BP43" i="285"/>
  <c r="BP34" i="285"/>
  <c r="BP19" i="285"/>
  <c r="BP16" i="366"/>
  <c r="BP19" i="366" s="1"/>
  <c r="BP30" i="366" s="1"/>
  <c r="BP127" i="46"/>
  <c r="BP91" i="46"/>
  <c r="BP95" i="46" s="1"/>
  <c r="BP106" i="46" s="1"/>
  <c r="BP58" i="46"/>
  <c r="BS94" i="276"/>
  <c r="BS88" i="276"/>
  <c r="BS100" i="44"/>
  <c r="BS196" i="44"/>
  <c r="BS26" i="44"/>
  <c r="BS27" i="44" s="1"/>
  <c r="BS11" i="348" s="1"/>
  <c r="BO93" i="46"/>
  <c r="BO104" i="46" s="1"/>
  <c r="BO110" i="46" s="1"/>
  <c r="BO123" i="46" s="1"/>
  <c r="BO111" i="46"/>
  <c r="BO124" i="46" s="1"/>
  <c r="BO49" i="348"/>
  <c r="BO48" i="348"/>
  <c r="BO47" i="348"/>
  <c r="BO46" i="348"/>
  <c r="BT5" i="348"/>
  <c r="BT5" i="276"/>
  <c r="BT5" i="363"/>
  <c r="BT5" i="289"/>
  <c r="BT5" i="285"/>
  <c r="BT5" i="366"/>
  <c r="BT5" i="46"/>
  <c r="BT5" i="280"/>
  <c r="BU11" i="44"/>
  <c r="BT5" i="44"/>
  <c r="BT16" i="44"/>
  <c r="BT17" i="44" s="1"/>
  <c r="BT5" i="278"/>
  <c r="BR162" i="44"/>
  <c r="BR84" i="44"/>
  <c r="BR32" i="44"/>
  <c r="BR33" i="44" s="1"/>
  <c r="BR197" i="44"/>
  <c r="BQ2" i="348"/>
  <c r="BQ2" i="276"/>
  <c r="BQ2" i="363"/>
  <c r="BQ2" i="289"/>
  <c r="BQ2" i="285"/>
  <c r="BQ2" i="366"/>
  <c r="BQ2" i="280"/>
  <c r="BQ2" i="46"/>
  <c r="BQ76" i="44"/>
  <c r="BQ2" i="44"/>
  <c r="BQ54" i="44"/>
  <c r="BQ55" i="44" s="1"/>
  <c r="BQ52" i="366" s="1"/>
  <c r="BQ2" i="278"/>
  <c r="BQ85" i="44"/>
  <c r="BQ86" i="44" s="1"/>
  <c r="BQ90" i="44" s="1"/>
  <c r="BQ47" i="44"/>
  <c r="BQ48" i="44" s="1"/>
  <c r="BQ38" i="44"/>
  <c r="BQ39" i="44" s="1"/>
  <c r="BQ73" i="44" s="1"/>
  <c r="BQ74" i="44" s="1"/>
  <c r="BQ77" i="44" s="1"/>
  <c r="BT75" i="278" l="1"/>
  <c r="BT60" i="44"/>
  <c r="BP20" i="366"/>
  <c r="BP31" i="366" s="1"/>
  <c r="BP18" i="366"/>
  <c r="BP29" i="366" s="1"/>
  <c r="BP35" i="366" s="1"/>
  <c r="BP48" i="366" s="1"/>
  <c r="BQ43" i="285"/>
  <c r="BQ34" i="285"/>
  <c r="BQ19" i="285"/>
  <c r="BQ16" i="366"/>
  <c r="BQ19" i="366" s="1"/>
  <c r="BQ30" i="366" s="1"/>
  <c r="BQ91" i="46"/>
  <c r="BQ93" i="46" s="1"/>
  <c r="BQ104" i="46" s="1"/>
  <c r="BQ127" i="46"/>
  <c r="BQ58" i="46"/>
  <c r="BU5" i="348"/>
  <c r="BU5" i="276"/>
  <c r="BU5" i="363"/>
  <c r="BU5" i="289"/>
  <c r="BU5" i="285"/>
  <c r="BU5" i="366"/>
  <c r="BU5" i="280"/>
  <c r="BU5" i="46"/>
  <c r="BV11" i="44"/>
  <c r="BU5" i="44"/>
  <c r="BU16" i="44"/>
  <c r="BU17" i="44" s="1"/>
  <c r="BU5" i="278"/>
  <c r="BS84" i="44"/>
  <c r="BS32" i="44"/>
  <c r="BS33" i="44" s="1"/>
  <c r="BS197" i="44"/>
  <c r="BS162" i="44"/>
  <c r="BP93" i="46"/>
  <c r="BP104" i="46" s="1"/>
  <c r="BP110" i="46" s="1"/>
  <c r="BP123" i="46" s="1"/>
  <c r="BP49" i="348"/>
  <c r="BP48" i="348"/>
  <c r="BP47" i="348"/>
  <c r="BP46" i="348"/>
  <c r="BR2" i="348"/>
  <c r="BR2" i="276"/>
  <c r="BR2" i="363"/>
  <c r="BR2" i="289"/>
  <c r="BR2" i="285"/>
  <c r="BR2" i="366"/>
  <c r="BR2" i="280"/>
  <c r="BR2" i="46"/>
  <c r="BR76" i="44"/>
  <c r="BR2" i="44"/>
  <c r="BR54" i="44"/>
  <c r="BR55" i="44" s="1"/>
  <c r="BR52" i="366" s="1"/>
  <c r="BR2" i="278"/>
  <c r="BR85" i="44"/>
  <c r="BR47" i="44"/>
  <c r="BR48" i="44" s="1"/>
  <c r="BR38" i="44"/>
  <c r="BR39" i="44" s="1"/>
  <c r="BR73" i="44" s="1"/>
  <c r="BR74" i="44" s="1"/>
  <c r="BR77" i="44" s="1"/>
  <c r="BP94" i="46"/>
  <c r="BP105" i="46" s="1"/>
  <c r="BP111" i="46" s="1"/>
  <c r="BP124" i="46" s="1"/>
  <c r="BP37" i="366"/>
  <c r="BP50" i="366" s="1"/>
  <c r="BP36" i="366"/>
  <c r="BP49" i="366" s="1"/>
  <c r="BP24" i="348"/>
  <c r="BP23" i="348"/>
  <c r="BP22" i="348"/>
  <c r="BP76" i="348"/>
  <c r="BP75" i="348"/>
  <c r="BP74" i="348"/>
  <c r="BP73" i="348"/>
  <c r="BQ83" i="348"/>
  <c r="BQ71" i="348"/>
  <c r="BQ56" i="348"/>
  <c r="BQ30" i="348"/>
  <c r="BQ44" i="348"/>
  <c r="BQ20" i="348"/>
  <c r="BQ32" i="289"/>
  <c r="BQ16" i="289"/>
  <c r="BQ56" i="285"/>
  <c r="BQ33" i="366"/>
  <c r="BQ69" i="366"/>
  <c r="BQ144" i="46"/>
  <c r="BQ108" i="46"/>
  <c r="BQ75" i="46"/>
  <c r="BQ74" i="278"/>
  <c r="BQ76" i="278" s="1"/>
  <c r="BQ61" i="44"/>
  <c r="BR86" i="44"/>
  <c r="BR90" i="44" s="1"/>
  <c r="BT94" i="276"/>
  <c r="BT88" i="276"/>
  <c r="BT196" i="44"/>
  <c r="BT26" i="44"/>
  <c r="BT27" i="44" s="1"/>
  <c r="BT11" i="348" s="1"/>
  <c r="BT100" i="44"/>
  <c r="AV78" i="44"/>
  <c r="AU78" i="44" s="1"/>
  <c r="BQ95" i="46"/>
  <c r="BQ106" i="46" s="1"/>
  <c r="BP112" i="46"/>
  <c r="BP125" i="46" s="1"/>
  <c r="BQ41" i="46"/>
  <c r="BQ43" i="46" s="1"/>
  <c r="BQ56" i="46" s="1"/>
  <c r="BQ226" i="44"/>
  <c r="BQ227" i="44" s="1"/>
  <c r="BQ42" i="285" s="1"/>
  <c r="BR164" i="44"/>
  <c r="BR199" i="44" s="1"/>
  <c r="BR202" i="44" s="1"/>
  <c r="BR214" i="44" s="1"/>
  <c r="BR14" i="280" s="1"/>
  <c r="BR17" i="280" s="1"/>
  <c r="BR90" i="46" s="1"/>
  <c r="BR165" i="44"/>
  <c r="BR200" i="44" s="1"/>
  <c r="BR203" i="44" s="1"/>
  <c r="BR215" i="44" s="1"/>
  <c r="BR15" i="280" s="1"/>
  <c r="BR18" i="280" s="1"/>
  <c r="BR15" i="366" s="1"/>
  <c r="BP3" i="348"/>
  <c r="BP3" i="276"/>
  <c r="BP3" i="363"/>
  <c r="BP3" i="289"/>
  <c r="BP3" i="285"/>
  <c r="BP3" i="366"/>
  <c r="BP3" i="280"/>
  <c r="BP3" i="46"/>
  <c r="BP3" i="44"/>
  <c r="BP3" i="278"/>
  <c r="BU75" i="278" l="1"/>
  <c r="BU60" i="44"/>
  <c r="BQ18" i="366"/>
  <c r="BQ29" i="366" s="1"/>
  <c r="AU4" i="348"/>
  <c r="AU4" i="363"/>
  <c r="AU4" i="285"/>
  <c r="AU30" i="46"/>
  <c r="AU4" i="46"/>
  <c r="AU89" i="44"/>
  <c r="AT78" i="44"/>
  <c r="AS78" i="44" s="1"/>
  <c r="AU4" i="276"/>
  <c r="AU4" i="289"/>
  <c r="AU4" i="366"/>
  <c r="AU4" i="280"/>
  <c r="AU4" i="44"/>
  <c r="AU4" i="278"/>
  <c r="BQ94" i="46"/>
  <c r="BQ105" i="46" s="1"/>
  <c r="BQ20" i="366"/>
  <c r="BQ31" i="366" s="1"/>
  <c r="BQ37" i="366" s="1"/>
  <c r="BQ50" i="366" s="1"/>
  <c r="AV4" i="348"/>
  <c r="AV4" i="276"/>
  <c r="AV4" i="363"/>
  <c r="AV4" i="289"/>
  <c r="AV4" i="285"/>
  <c r="AV4" i="366"/>
  <c r="AV4" i="46"/>
  <c r="AV30" i="46"/>
  <c r="AV4" i="280"/>
  <c r="AV89" i="44"/>
  <c r="AV4" i="278"/>
  <c r="AV4" i="44"/>
  <c r="BQ3" i="348"/>
  <c r="BQ3" i="276"/>
  <c r="BQ3" i="363"/>
  <c r="BQ3" i="289"/>
  <c r="BQ3" i="285"/>
  <c r="BQ3" i="366"/>
  <c r="BQ3" i="46"/>
  <c r="BQ3" i="280"/>
  <c r="BQ3" i="278"/>
  <c r="BQ3" i="44"/>
  <c r="BS2" i="348"/>
  <c r="BS2" i="276"/>
  <c r="BS2" i="363"/>
  <c r="BS2" i="289"/>
  <c r="BS2" i="285"/>
  <c r="BS2" i="366"/>
  <c r="BS2" i="46"/>
  <c r="BS2" i="280"/>
  <c r="BS54" i="44"/>
  <c r="BS55" i="44" s="1"/>
  <c r="BS52" i="366" s="1"/>
  <c r="BS2" i="278"/>
  <c r="BS85" i="44"/>
  <c r="BS47" i="44"/>
  <c r="BS48" i="44" s="1"/>
  <c r="BS38" i="44"/>
  <c r="BS39" i="44" s="1"/>
  <c r="BS73" i="44" s="1"/>
  <c r="BS74" i="44" s="1"/>
  <c r="BS77" i="44" s="1"/>
  <c r="BS76" i="44"/>
  <c r="BS2" i="44"/>
  <c r="BR41" i="46"/>
  <c r="BR43" i="46" s="1"/>
  <c r="BR56" i="46" s="1"/>
  <c r="BR226" i="44"/>
  <c r="BR227" i="44" s="1"/>
  <c r="BR42" i="285" s="1"/>
  <c r="BR34" i="285"/>
  <c r="BR19" i="285"/>
  <c r="BR43" i="285"/>
  <c r="BR16" i="366"/>
  <c r="BR19" i="366" s="1"/>
  <c r="BR30" i="366" s="1"/>
  <c r="BR127" i="46"/>
  <c r="BR91" i="46"/>
  <c r="BR93" i="46" s="1"/>
  <c r="BR104" i="46" s="1"/>
  <c r="BR58" i="46"/>
  <c r="BS86" i="44"/>
  <c r="BS90" i="44" s="1"/>
  <c r="BV5" i="348"/>
  <c r="BV5" i="276"/>
  <c r="BV5" i="363"/>
  <c r="BV5" i="289"/>
  <c r="BV5" i="285"/>
  <c r="BV5" i="366"/>
  <c r="BV5" i="280"/>
  <c r="BV5" i="46"/>
  <c r="BV5" i="44"/>
  <c r="BV16" i="44"/>
  <c r="BV17" i="44" s="1"/>
  <c r="BV5" i="278"/>
  <c r="BW11" i="44"/>
  <c r="BQ36" i="366"/>
  <c r="BQ49" i="366" s="1"/>
  <c r="BQ35" i="366"/>
  <c r="BQ48" i="366" s="1"/>
  <c r="BQ24" i="348"/>
  <c r="BQ23" i="348"/>
  <c r="BQ22" i="348"/>
  <c r="BQ74" i="348"/>
  <c r="BQ76" i="348"/>
  <c r="BQ75" i="348"/>
  <c r="BQ73" i="348"/>
  <c r="BR83" i="348"/>
  <c r="BR71" i="348"/>
  <c r="BR56" i="348"/>
  <c r="BR44" i="348"/>
  <c r="BR30" i="348"/>
  <c r="BR20" i="348"/>
  <c r="BR32" i="289"/>
  <c r="BR16" i="289"/>
  <c r="BR56" i="285"/>
  <c r="BR33" i="366"/>
  <c r="BR69" i="366"/>
  <c r="BR108" i="46"/>
  <c r="BR144" i="46"/>
  <c r="BR75" i="46"/>
  <c r="BR61" i="44"/>
  <c r="BR74" i="278"/>
  <c r="BR76" i="278" s="1"/>
  <c r="BS165" i="44"/>
  <c r="BS200" i="44" s="1"/>
  <c r="BS203" i="44" s="1"/>
  <c r="BS215" i="44" s="1"/>
  <c r="BS15" i="280" s="1"/>
  <c r="BS18" i="280" s="1"/>
  <c r="BS15" i="366" s="1"/>
  <c r="BS164" i="44"/>
  <c r="BS199" i="44" s="1"/>
  <c r="BS202" i="44" s="1"/>
  <c r="BS214" i="44" s="1"/>
  <c r="BS14" i="280" s="1"/>
  <c r="BS17" i="280" s="1"/>
  <c r="BS90" i="46" s="1"/>
  <c r="BT197" i="44"/>
  <c r="BT162" i="44"/>
  <c r="BT84" i="44"/>
  <c r="BT32" i="44"/>
  <c r="BT33" i="44" s="1"/>
  <c r="BQ112" i="46"/>
  <c r="BQ125" i="46" s="1"/>
  <c r="BQ110" i="46"/>
  <c r="BQ123" i="46" s="1"/>
  <c r="BQ111" i="46"/>
  <c r="BQ124" i="46" s="1"/>
  <c r="BQ49" i="348"/>
  <c r="BQ48" i="348"/>
  <c r="BQ47" i="348"/>
  <c r="BQ46" i="348"/>
  <c r="BU94" i="276"/>
  <c r="BU88" i="276"/>
  <c r="BU26" i="44"/>
  <c r="BU27" i="44" s="1"/>
  <c r="BU11" i="348" s="1"/>
  <c r="BU100" i="44"/>
  <c r="BU196" i="44"/>
  <c r="BV75" i="278" l="1"/>
  <c r="BV60" i="44"/>
  <c r="AS4" i="276"/>
  <c r="AS4" i="289"/>
  <c r="AS4" i="366"/>
  <c r="AS30" i="46"/>
  <c r="AS4" i="44"/>
  <c r="AS4" i="278"/>
  <c r="AS4" i="348"/>
  <c r="AS4" i="363"/>
  <c r="AS4" i="285"/>
  <c r="AS4" i="46"/>
  <c r="AS4" i="280"/>
  <c r="AS89" i="44"/>
  <c r="AR78" i="44"/>
  <c r="AT4" i="348"/>
  <c r="AT4" i="363"/>
  <c r="AT4" i="285"/>
  <c r="AT30" i="46"/>
  <c r="AT4" i="46"/>
  <c r="AT89" i="44"/>
  <c r="AT4" i="276"/>
  <c r="AT4" i="289"/>
  <c r="AT4" i="366"/>
  <c r="AT4" i="280"/>
  <c r="AT4" i="44"/>
  <c r="AT4" i="278"/>
  <c r="BU197" i="44"/>
  <c r="BU162" i="44"/>
  <c r="BU84" i="44"/>
  <c r="BU32" i="44"/>
  <c r="BU33" i="44" s="1"/>
  <c r="BT165" i="44"/>
  <c r="BT200" i="44" s="1"/>
  <c r="BT203" i="44" s="1"/>
  <c r="BT215" i="44" s="1"/>
  <c r="BT15" i="280" s="1"/>
  <c r="BT18" i="280" s="1"/>
  <c r="BT15" i="366" s="1"/>
  <c r="BT164" i="44"/>
  <c r="BT199" i="44" s="1"/>
  <c r="BT202" i="44" s="1"/>
  <c r="BT214" i="44" s="1"/>
  <c r="BT14" i="280" s="1"/>
  <c r="BT17" i="280" s="1"/>
  <c r="BT90" i="46" s="1"/>
  <c r="BR36" i="366"/>
  <c r="BR49" i="366" s="1"/>
  <c r="BR24" i="348"/>
  <c r="BR23" i="348"/>
  <c r="BR22" i="348"/>
  <c r="BR76" i="348"/>
  <c r="BR75" i="348"/>
  <c r="BR73" i="348"/>
  <c r="BR74" i="348"/>
  <c r="BW5" i="348"/>
  <c r="BW5" i="276"/>
  <c r="BW5" i="363"/>
  <c r="BW5" i="289"/>
  <c r="BW5" i="285"/>
  <c r="BW5" i="366"/>
  <c r="BW5" i="46"/>
  <c r="BW5" i="280"/>
  <c r="BW16" i="44"/>
  <c r="BW17" i="44" s="1"/>
  <c r="BW5" i="278"/>
  <c r="BX11" i="44"/>
  <c r="BW5" i="44"/>
  <c r="BR95" i="46"/>
  <c r="BR106" i="46" s="1"/>
  <c r="BR112" i="46" s="1"/>
  <c r="BR125" i="46" s="1"/>
  <c r="BR20" i="366"/>
  <c r="BR31" i="366" s="1"/>
  <c r="BR37" i="366" s="1"/>
  <c r="BR50" i="366" s="1"/>
  <c r="BT2" i="348"/>
  <c r="BT2" i="276"/>
  <c r="BT2" i="363"/>
  <c r="BT2" i="289"/>
  <c r="BT2" i="285"/>
  <c r="BT2" i="366"/>
  <c r="BT2" i="46"/>
  <c r="BT2" i="280"/>
  <c r="BT85" i="44"/>
  <c r="BT86" i="44" s="1"/>
  <c r="BT90" i="44" s="1"/>
  <c r="BT47" i="44"/>
  <c r="BT48" i="44" s="1"/>
  <c r="BT38" i="44"/>
  <c r="BT39" i="44" s="1"/>
  <c r="BT73" i="44" s="1"/>
  <c r="BT74" i="44" s="1"/>
  <c r="BT77" i="44" s="1"/>
  <c r="BT76" i="44"/>
  <c r="BT2" i="44"/>
  <c r="BT54" i="44"/>
  <c r="BT55" i="44" s="1"/>
  <c r="BT52" i="366" s="1"/>
  <c r="BT2" i="278"/>
  <c r="BR110" i="46"/>
  <c r="BR123" i="46" s="1"/>
  <c r="BR49" i="348"/>
  <c r="BR48" i="348"/>
  <c r="BR47" i="348"/>
  <c r="BR46" i="348"/>
  <c r="BS41" i="46"/>
  <c r="BS43" i="46" s="1"/>
  <c r="BS56" i="46" s="1"/>
  <c r="BS226" i="44"/>
  <c r="BS227" i="44" s="1"/>
  <c r="BS42" i="285" s="1"/>
  <c r="BS34" i="285"/>
  <c r="BS19" i="285"/>
  <c r="BS43" i="285"/>
  <c r="BS91" i="46"/>
  <c r="BS93" i="46" s="1"/>
  <c r="BS104" i="46" s="1"/>
  <c r="BS16" i="366"/>
  <c r="BS18" i="366" s="1"/>
  <c r="BS29" i="366" s="1"/>
  <c r="BS127" i="46"/>
  <c r="BS58" i="46"/>
  <c r="BR94" i="46"/>
  <c r="BR105" i="46" s="1"/>
  <c r="BR111" i="46" s="1"/>
  <c r="BR124" i="46" s="1"/>
  <c r="BR18" i="366"/>
  <c r="BR29" i="366" s="1"/>
  <c r="BR35" i="366" s="1"/>
  <c r="BR48" i="366" s="1"/>
  <c r="BR3" i="348"/>
  <c r="BR3" i="276"/>
  <c r="BR3" i="363"/>
  <c r="BR3" i="289"/>
  <c r="BR3" i="285"/>
  <c r="BR3" i="366"/>
  <c r="BR3" i="46"/>
  <c r="BR3" i="280"/>
  <c r="BR3" i="44"/>
  <c r="BR3" i="278"/>
  <c r="BV94" i="276"/>
  <c r="BV88" i="276"/>
  <c r="BV26" i="44"/>
  <c r="BV27" i="44" s="1"/>
  <c r="BV11" i="348" s="1"/>
  <c r="BV100" i="44"/>
  <c r="BV196" i="44"/>
  <c r="BS83" i="348"/>
  <c r="BS71" i="348"/>
  <c r="BS56" i="348"/>
  <c r="BS44" i="348"/>
  <c r="BS30" i="348"/>
  <c r="BS20" i="348"/>
  <c r="BS32" i="289"/>
  <c r="BS56" i="285"/>
  <c r="BS16" i="289"/>
  <c r="BS69" i="366"/>
  <c r="BS33" i="366"/>
  <c r="BS108" i="46"/>
  <c r="BS144" i="46"/>
  <c r="BS75" i="46"/>
  <c r="BS61" i="44"/>
  <c r="BS74" i="278"/>
  <c r="BS76" i="278" s="1"/>
  <c r="BW75" i="278" l="1"/>
  <c r="BW60" i="44"/>
  <c r="AR4" i="348"/>
  <c r="AR4" i="363"/>
  <c r="AR4" i="285"/>
  <c r="AR4" i="46"/>
  <c r="AR4" i="280"/>
  <c r="AR4" i="278"/>
  <c r="AQ78" i="44"/>
  <c r="AR4" i="276"/>
  <c r="AR4" i="289"/>
  <c r="AR4" i="366"/>
  <c r="AR30" i="46"/>
  <c r="AR89" i="44"/>
  <c r="AR4" i="44"/>
  <c r="BS74" i="348"/>
  <c r="BS76" i="348"/>
  <c r="BS75" i="348"/>
  <c r="BS73" i="348"/>
  <c r="BV162" i="44"/>
  <c r="BV84" i="44"/>
  <c r="BV32" i="44"/>
  <c r="BV33" i="44" s="1"/>
  <c r="BV197" i="44"/>
  <c r="BT226" i="44"/>
  <c r="BT227" i="44" s="1"/>
  <c r="BT42" i="285" s="1"/>
  <c r="BT41" i="46"/>
  <c r="BT43" i="46" s="1"/>
  <c r="BT56" i="46" s="1"/>
  <c r="BS95" i="46"/>
  <c r="BS106" i="46" s="1"/>
  <c r="BS112" i="46" s="1"/>
  <c r="BS125" i="46" s="1"/>
  <c r="BU165" i="44"/>
  <c r="BU200" i="44" s="1"/>
  <c r="BU203" i="44" s="1"/>
  <c r="BU215" i="44" s="1"/>
  <c r="BU15" i="280" s="1"/>
  <c r="BU18" i="280" s="1"/>
  <c r="BU15" i="366" s="1"/>
  <c r="BU164" i="44"/>
  <c r="BU199" i="44" s="1"/>
  <c r="BU202" i="44" s="1"/>
  <c r="BU214" i="44" s="1"/>
  <c r="BU14" i="280" s="1"/>
  <c r="BU17" i="280" s="1"/>
  <c r="BU90" i="46" s="1"/>
  <c r="BS110" i="46"/>
  <c r="BS123" i="46" s="1"/>
  <c r="BT43" i="285"/>
  <c r="BT34" i="285"/>
  <c r="BT19" i="285"/>
  <c r="BT16" i="366"/>
  <c r="BT20" i="366" s="1"/>
  <c r="BT31" i="366" s="1"/>
  <c r="BT127" i="46"/>
  <c r="BT91" i="46"/>
  <c r="BT95" i="46" s="1"/>
  <c r="BT106" i="46" s="1"/>
  <c r="BT58" i="46"/>
  <c r="BT83" i="348"/>
  <c r="BT71" i="348"/>
  <c r="BT56" i="348"/>
  <c r="BT44" i="348"/>
  <c r="BT30" i="348"/>
  <c r="BT20" i="348"/>
  <c r="BT32" i="289"/>
  <c r="BT56" i="285"/>
  <c r="BT16" i="289"/>
  <c r="BT33" i="366"/>
  <c r="BT69" i="366"/>
  <c r="BT144" i="46"/>
  <c r="BT108" i="46"/>
  <c r="BT75" i="46"/>
  <c r="BT74" i="278"/>
  <c r="BT76" i="278" s="1"/>
  <c r="BT61" i="44"/>
  <c r="BS19" i="366"/>
  <c r="BS30" i="366" s="1"/>
  <c r="BS36" i="366" s="1"/>
  <c r="BS49" i="366" s="1"/>
  <c r="BS94" i="46"/>
  <c r="BS105" i="46" s="1"/>
  <c r="BS111" i="46" s="1"/>
  <c r="BS124" i="46" s="1"/>
  <c r="BS49" i="348"/>
  <c r="BS48" i="348"/>
  <c r="BS47" i="348"/>
  <c r="BS46" i="348"/>
  <c r="BS3" i="348"/>
  <c r="BS3" i="276"/>
  <c r="BS3" i="363"/>
  <c r="BS3" i="289"/>
  <c r="BS3" i="285"/>
  <c r="BS3" i="366"/>
  <c r="BS3" i="280"/>
  <c r="BS3" i="46"/>
  <c r="BS3" i="44"/>
  <c r="BS3" i="278"/>
  <c r="BS35" i="366"/>
  <c r="BS48" i="366" s="1"/>
  <c r="BS20" i="366"/>
  <c r="BS31" i="366" s="1"/>
  <c r="BS37" i="366" s="1"/>
  <c r="BS50" i="366" s="1"/>
  <c r="BW94" i="276"/>
  <c r="BW88" i="276"/>
  <c r="BW100" i="44"/>
  <c r="BW196" i="44"/>
  <c r="BW26" i="44"/>
  <c r="BW27" i="44" s="1"/>
  <c r="BW11" i="348" s="1"/>
  <c r="BU2" i="348"/>
  <c r="BU2" i="276"/>
  <c r="BU2" i="363"/>
  <c r="BU2" i="289"/>
  <c r="BU2" i="285"/>
  <c r="BU2" i="366"/>
  <c r="BU2" i="280"/>
  <c r="BU2" i="46"/>
  <c r="BU76" i="44"/>
  <c r="BU2" i="44"/>
  <c r="BU54" i="44"/>
  <c r="BU55" i="44" s="1"/>
  <c r="BU52" i="366" s="1"/>
  <c r="BU2" i="278"/>
  <c r="BU85" i="44"/>
  <c r="BU86" i="44" s="1"/>
  <c r="BU90" i="44" s="1"/>
  <c r="BU47" i="44"/>
  <c r="BU48" i="44" s="1"/>
  <c r="BU38" i="44"/>
  <c r="BU39" i="44" s="1"/>
  <c r="BU73" i="44" s="1"/>
  <c r="BU74" i="44" s="1"/>
  <c r="BU77" i="44" s="1"/>
  <c r="BS24" i="348"/>
  <c r="BS23" i="348"/>
  <c r="BS22" i="348"/>
  <c r="BX5" i="348"/>
  <c r="BX5" i="276"/>
  <c r="BX5" i="363"/>
  <c r="BX5" i="289"/>
  <c r="BX5" i="285"/>
  <c r="BX5" i="366"/>
  <c r="BX5" i="46"/>
  <c r="BX5" i="280"/>
  <c r="BY11" i="44"/>
  <c r="BX5" i="44"/>
  <c r="BX16" i="44"/>
  <c r="BX17" i="44" s="1"/>
  <c r="BX5" i="278"/>
  <c r="BX75" i="278" l="1"/>
  <c r="BX60" i="44"/>
  <c r="AQ4" i="276"/>
  <c r="AQ4" i="289"/>
  <c r="AQ4" i="366"/>
  <c r="AQ4" i="280"/>
  <c r="AQ4" i="44"/>
  <c r="AQ4" i="278"/>
  <c r="AQ4" i="348"/>
  <c r="AQ4" i="363"/>
  <c r="AQ4" i="285"/>
  <c r="AQ30" i="46"/>
  <c r="AQ4" i="46"/>
  <c r="AQ89" i="44"/>
  <c r="AP78" i="44"/>
  <c r="BT93" i="46"/>
  <c r="BT104" i="46" s="1"/>
  <c r="BT110" i="46" s="1"/>
  <c r="BT123" i="46" s="1"/>
  <c r="BU43" i="285"/>
  <c r="BU34" i="285"/>
  <c r="BU19" i="285"/>
  <c r="BU16" i="366"/>
  <c r="BU18" i="366" s="1"/>
  <c r="BU29" i="366" s="1"/>
  <c r="BU91" i="46"/>
  <c r="BU94" i="46" s="1"/>
  <c r="BU105" i="46" s="1"/>
  <c r="BU127" i="46"/>
  <c r="BU58" i="46"/>
  <c r="BW84" i="44"/>
  <c r="BW32" i="44"/>
  <c r="BW33" i="44" s="1"/>
  <c r="BW197" i="44"/>
  <c r="BW162" i="44"/>
  <c r="BT94" i="46"/>
  <c r="BT105" i="46" s="1"/>
  <c r="BT111" i="46" s="1"/>
  <c r="BT124" i="46" s="1"/>
  <c r="BV2" i="348"/>
  <c r="BV2" i="276"/>
  <c r="BV2" i="363"/>
  <c r="BV2" i="289"/>
  <c r="BV2" i="285"/>
  <c r="BV2" i="366"/>
  <c r="BV2" i="280"/>
  <c r="BV2" i="46"/>
  <c r="BV76" i="44"/>
  <c r="BV2" i="44"/>
  <c r="BV54" i="44"/>
  <c r="BV55" i="44" s="1"/>
  <c r="BV52" i="366" s="1"/>
  <c r="BV2" i="278"/>
  <c r="BV85" i="44"/>
  <c r="BV86" i="44" s="1"/>
  <c r="BV90" i="44" s="1"/>
  <c r="BV47" i="44"/>
  <c r="BV48" i="44" s="1"/>
  <c r="BV38" i="44"/>
  <c r="BV39" i="44" s="1"/>
  <c r="BV73" i="44" s="1"/>
  <c r="BV74" i="44" s="1"/>
  <c r="BV77" i="44" s="1"/>
  <c r="BX94" i="276"/>
  <c r="BX88" i="276"/>
  <c r="BX196" i="44"/>
  <c r="BX26" i="44"/>
  <c r="BX27" i="44" s="1"/>
  <c r="BX11" i="348" s="1"/>
  <c r="BX100" i="44"/>
  <c r="BT37" i="366"/>
  <c r="BT50" i="366" s="1"/>
  <c r="BT24" i="348"/>
  <c r="BT23" i="348"/>
  <c r="BT22" i="348"/>
  <c r="BT76" i="348"/>
  <c r="BT75" i="348"/>
  <c r="BT74" i="348"/>
  <c r="BT73" i="348"/>
  <c r="BT18" i="366"/>
  <c r="BT29" i="366" s="1"/>
  <c r="BT35" i="366" s="1"/>
  <c r="BT48" i="366" s="1"/>
  <c r="BU41" i="46"/>
  <c r="BU43" i="46" s="1"/>
  <c r="BU56" i="46" s="1"/>
  <c r="BU226" i="44"/>
  <c r="BU227" i="44" s="1"/>
  <c r="BU42" i="285" s="1"/>
  <c r="BU83" i="348"/>
  <c r="BU71" i="348"/>
  <c r="BU56" i="348"/>
  <c r="BU44" i="348"/>
  <c r="BU30" i="348"/>
  <c r="BU20" i="348"/>
  <c r="BU32" i="289"/>
  <c r="BU16" i="289"/>
  <c r="BU56" i="285"/>
  <c r="BU33" i="366"/>
  <c r="BU69" i="366"/>
  <c r="BU144" i="46"/>
  <c r="BU108" i="46"/>
  <c r="BU75" i="46"/>
  <c r="BU74" i="278"/>
  <c r="BU76" i="278" s="1"/>
  <c r="BU61" i="44"/>
  <c r="BT112" i="46"/>
  <c r="BT125" i="46" s="1"/>
  <c r="BV165" i="44"/>
  <c r="BV200" i="44" s="1"/>
  <c r="BV203" i="44" s="1"/>
  <c r="BV215" i="44" s="1"/>
  <c r="BV15" i="280" s="1"/>
  <c r="BV18" i="280" s="1"/>
  <c r="BV15" i="366" s="1"/>
  <c r="BV164" i="44"/>
  <c r="BV199" i="44" s="1"/>
  <c r="BV202" i="44" s="1"/>
  <c r="BV214" i="44" s="1"/>
  <c r="BV14" i="280" s="1"/>
  <c r="BV17" i="280" s="1"/>
  <c r="BV90" i="46" s="1"/>
  <c r="BT19" i="366"/>
  <c r="BT30" i="366" s="1"/>
  <c r="BT36" i="366" s="1"/>
  <c r="BT49" i="366" s="1"/>
  <c r="BY5" i="348"/>
  <c r="BY5" i="276"/>
  <c r="BY5" i="363"/>
  <c r="BY5" i="289"/>
  <c r="BY5" i="285"/>
  <c r="BY5" i="366"/>
  <c r="BY5" i="280"/>
  <c r="BY5" i="46"/>
  <c r="BZ11" i="44"/>
  <c r="BY5" i="44"/>
  <c r="BY16" i="44"/>
  <c r="BY17" i="44" s="1"/>
  <c r="BY5" i="278"/>
  <c r="BT3" i="348"/>
  <c r="BT3" i="276"/>
  <c r="BT3" i="363"/>
  <c r="BT3" i="289"/>
  <c r="BT3" i="285"/>
  <c r="BT3" i="366"/>
  <c r="BT3" i="280"/>
  <c r="BT3" i="46"/>
  <c r="BT3" i="44"/>
  <c r="BT3" i="278"/>
  <c r="BT49" i="348"/>
  <c r="BT48" i="348"/>
  <c r="BT47" i="348"/>
  <c r="BT46" i="348"/>
  <c r="BY75" i="278" l="1"/>
  <c r="BY60" i="44"/>
  <c r="BU95" i="46"/>
  <c r="BU106" i="46" s="1"/>
  <c r="BU112" i="46" s="1"/>
  <c r="BU125" i="46" s="1"/>
  <c r="AP4" i="276"/>
  <c r="AP4" i="289"/>
  <c r="AP4" i="366"/>
  <c r="AP4" i="280"/>
  <c r="AP4" i="44"/>
  <c r="AP4" i="278"/>
  <c r="AP4" i="348"/>
  <c r="AP4" i="363"/>
  <c r="AP4" i="285"/>
  <c r="AP30" i="46"/>
  <c r="AP4" i="46"/>
  <c r="AP89" i="44"/>
  <c r="AO78" i="44"/>
  <c r="BU93" i="46"/>
  <c r="BU104" i="46" s="1"/>
  <c r="BU110" i="46" s="1"/>
  <c r="BU123" i="46" s="1"/>
  <c r="BU19" i="366"/>
  <c r="BU30" i="366" s="1"/>
  <c r="BU20" i="366"/>
  <c r="BU31" i="366" s="1"/>
  <c r="BU37" i="366" s="1"/>
  <c r="BU50" i="366" s="1"/>
  <c r="BY94" i="276"/>
  <c r="BY88" i="276"/>
  <c r="BY26" i="44"/>
  <c r="BY27" i="44" s="1"/>
  <c r="BY11" i="348" s="1"/>
  <c r="BY100" i="44"/>
  <c r="BY196" i="44"/>
  <c r="BW2" i="348"/>
  <c r="BW2" i="276"/>
  <c r="BW2" i="363"/>
  <c r="BW2" i="289"/>
  <c r="BW2" i="285"/>
  <c r="BW2" i="366"/>
  <c r="BW2" i="46"/>
  <c r="BW2" i="280"/>
  <c r="BW54" i="44"/>
  <c r="BW55" i="44" s="1"/>
  <c r="BW52" i="366" s="1"/>
  <c r="BW2" i="278"/>
  <c r="BW85" i="44"/>
  <c r="BW86" i="44" s="1"/>
  <c r="BW90" i="44" s="1"/>
  <c r="BW47" i="44"/>
  <c r="BW48" i="44" s="1"/>
  <c r="BW38" i="44"/>
  <c r="BW39" i="44" s="1"/>
  <c r="BW73" i="44" s="1"/>
  <c r="BW74" i="44" s="1"/>
  <c r="BW77" i="44" s="1"/>
  <c r="BW76" i="44"/>
  <c r="BW2" i="44"/>
  <c r="BU36" i="366"/>
  <c r="BU49" i="366" s="1"/>
  <c r="BU35" i="366"/>
  <c r="BU48" i="366" s="1"/>
  <c r="BU24" i="348"/>
  <c r="BU23" i="348"/>
  <c r="BU22" i="348"/>
  <c r="BU74" i="348"/>
  <c r="BU73" i="348"/>
  <c r="BU76" i="348"/>
  <c r="BU75" i="348"/>
  <c r="BX197" i="44"/>
  <c r="BX162" i="44"/>
  <c r="BX84" i="44"/>
  <c r="BX32" i="44"/>
  <c r="BX33" i="44" s="1"/>
  <c r="BV41" i="46"/>
  <c r="BV43" i="46" s="1"/>
  <c r="BV56" i="46" s="1"/>
  <c r="BV226" i="44"/>
  <c r="BV227" i="44" s="1"/>
  <c r="BV42" i="285" s="1"/>
  <c r="BV34" i="285"/>
  <c r="BV19" i="285"/>
  <c r="BV43" i="285"/>
  <c r="BV16" i="366"/>
  <c r="BV18" i="366" s="1"/>
  <c r="BV29" i="366" s="1"/>
  <c r="BV127" i="46"/>
  <c r="BV58" i="46"/>
  <c r="BV91" i="46"/>
  <c r="BV94" i="46" s="1"/>
  <c r="BV105" i="46" s="1"/>
  <c r="BZ5" i="348"/>
  <c r="BZ5" i="276"/>
  <c r="BZ5" i="363"/>
  <c r="BZ5" i="289"/>
  <c r="BZ5" i="285"/>
  <c r="BZ5" i="366"/>
  <c r="BZ5" i="280"/>
  <c r="BZ5" i="46"/>
  <c r="BZ5" i="44"/>
  <c r="BZ16" i="44"/>
  <c r="BZ17" i="44" s="1"/>
  <c r="BZ5" i="278"/>
  <c r="CA11" i="44"/>
  <c r="BU111" i="46"/>
  <c r="BU124" i="46" s="1"/>
  <c r="BV83" i="348"/>
  <c r="BV71" i="348"/>
  <c r="BV56" i="348"/>
  <c r="BV44" i="348"/>
  <c r="BV30" i="348"/>
  <c r="BV20" i="348"/>
  <c r="BV32" i="289"/>
  <c r="BV16" i="289"/>
  <c r="BV56" i="285"/>
  <c r="BV33" i="366"/>
  <c r="BV69" i="366"/>
  <c r="BV108" i="46"/>
  <c r="BV144" i="46"/>
  <c r="BV75" i="46"/>
  <c r="BV61" i="44"/>
  <c r="BV74" i="278"/>
  <c r="BV76" i="278" s="1"/>
  <c r="BW165" i="44"/>
  <c r="BW200" i="44" s="1"/>
  <c r="BW203" i="44" s="1"/>
  <c r="BW215" i="44" s="1"/>
  <c r="BW15" i="280" s="1"/>
  <c r="BW18" i="280" s="1"/>
  <c r="BW15" i="366" s="1"/>
  <c r="BW164" i="44"/>
  <c r="BW199" i="44" s="1"/>
  <c r="BW202" i="44" s="1"/>
  <c r="BW214" i="44" s="1"/>
  <c r="BW14" i="280" s="1"/>
  <c r="BW17" i="280" s="1"/>
  <c r="BW90" i="46" s="1"/>
  <c r="BU3" i="348"/>
  <c r="BU3" i="276"/>
  <c r="BU3" i="363"/>
  <c r="BU3" i="289"/>
  <c r="BU3" i="285"/>
  <c r="BU3" i="366"/>
  <c r="BU3" i="46"/>
  <c r="BU3" i="280"/>
  <c r="BU3" i="278"/>
  <c r="BU3" i="44"/>
  <c r="BU49" i="348"/>
  <c r="BU48" i="348"/>
  <c r="BU47" i="348"/>
  <c r="BU46" i="348"/>
  <c r="BZ75" i="278" l="1"/>
  <c r="BZ60" i="44"/>
  <c r="AO4" i="276"/>
  <c r="AO4" i="289"/>
  <c r="AO4" i="366"/>
  <c r="AO30" i="46"/>
  <c r="AO4" i="44"/>
  <c r="AO4" i="278"/>
  <c r="AO4" i="348"/>
  <c r="AO4" i="363"/>
  <c r="AO4" i="285"/>
  <c r="AO4" i="46"/>
  <c r="AO4" i="280"/>
  <c r="AO89" i="44"/>
  <c r="AN78" i="44"/>
  <c r="BV19" i="366"/>
  <c r="BV30" i="366" s="1"/>
  <c r="BV36" i="366" s="1"/>
  <c r="BV49" i="366" s="1"/>
  <c r="BV20" i="366"/>
  <c r="BV31" i="366" s="1"/>
  <c r="BV37" i="366" s="1"/>
  <c r="BV50" i="366" s="1"/>
  <c r="BZ94" i="276"/>
  <c r="BZ88" i="276"/>
  <c r="BZ26" i="44"/>
  <c r="BZ27" i="44" s="1"/>
  <c r="BZ11" i="348" s="1"/>
  <c r="BZ100" i="44"/>
  <c r="BZ196" i="44"/>
  <c r="BX2" i="348"/>
  <c r="BX2" i="276"/>
  <c r="BX2" i="363"/>
  <c r="BX2" i="289"/>
  <c r="BX2" i="285"/>
  <c r="BX2" i="366"/>
  <c r="BX2" i="46"/>
  <c r="BX2" i="280"/>
  <c r="BX85" i="44"/>
  <c r="BX86" i="44" s="1"/>
  <c r="BX90" i="44" s="1"/>
  <c r="BX47" i="44"/>
  <c r="BX48" i="44" s="1"/>
  <c r="BX38" i="44"/>
  <c r="BX39" i="44" s="1"/>
  <c r="BX73" i="44" s="1"/>
  <c r="BX74" i="44" s="1"/>
  <c r="BX77" i="44" s="1"/>
  <c r="BX76" i="44"/>
  <c r="BX2" i="44"/>
  <c r="BX54" i="44"/>
  <c r="BX55" i="44" s="1"/>
  <c r="BX52" i="366" s="1"/>
  <c r="BX2" i="278"/>
  <c r="BV93" i="46"/>
  <c r="BV104" i="46" s="1"/>
  <c r="BV110" i="46" s="1"/>
  <c r="BV123" i="46" s="1"/>
  <c r="BW83" i="348"/>
  <c r="BW71" i="348"/>
  <c r="BW56" i="348"/>
  <c r="BW44" i="348"/>
  <c r="BW30" i="348"/>
  <c r="BW20" i="348"/>
  <c r="BW32" i="289"/>
  <c r="BW56" i="285"/>
  <c r="BW16" i="289"/>
  <c r="BW69" i="366"/>
  <c r="BW33" i="366"/>
  <c r="BW108" i="46"/>
  <c r="BW144" i="46"/>
  <c r="BW75" i="46"/>
  <c r="BW61" i="44"/>
  <c r="BW74" i="278"/>
  <c r="BW76" i="278" s="1"/>
  <c r="BV111" i="46"/>
  <c r="BV124" i="46" s="1"/>
  <c r="BV49" i="348"/>
  <c r="BV48" i="348"/>
  <c r="BV47" i="348"/>
  <c r="BV46" i="348"/>
  <c r="CA5" i="348"/>
  <c r="CA5" i="276"/>
  <c r="CA5" i="363"/>
  <c r="CA5" i="289"/>
  <c r="CA5" i="285"/>
  <c r="CA5" i="366"/>
  <c r="CA5" i="46"/>
  <c r="CA5" i="280"/>
  <c r="CA16" i="44"/>
  <c r="CA17" i="44" s="1"/>
  <c r="CA5" i="278"/>
  <c r="CB11" i="44"/>
  <c r="CA5" i="44"/>
  <c r="BY197" i="44"/>
  <c r="BY162" i="44"/>
  <c r="BY84" i="44"/>
  <c r="BY32" i="44"/>
  <c r="BY33" i="44" s="1"/>
  <c r="BV3" i="348"/>
  <c r="BV3" i="276"/>
  <c r="BV3" i="363"/>
  <c r="BV3" i="289"/>
  <c r="BV3" i="285"/>
  <c r="BV3" i="366"/>
  <c r="BV3" i="46"/>
  <c r="BV3" i="280"/>
  <c r="BV3" i="44"/>
  <c r="BV3" i="278"/>
  <c r="BX165" i="44"/>
  <c r="BX200" i="44" s="1"/>
  <c r="BX203" i="44" s="1"/>
  <c r="BX215" i="44" s="1"/>
  <c r="BX15" i="280" s="1"/>
  <c r="BX18" i="280" s="1"/>
  <c r="BX15" i="366" s="1"/>
  <c r="BX164" i="44"/>
  <c r="BX199" i="44" s="1"/>
  <c r="BX202" i="44" s="1"/>
  <c r="BX214" i="44" s="1"/>
  <c r="BX14" i="280" s="1"/>
  <c r="BX17" i="280" s="1"/>
  <c r="BX90" i="46" s="1"/>
  <c r="BV95" i="46"/>
  <c r="BV106" i="46" s="1"/>
  <c r="BV112" i="46" s="1"/>
  <c r="BV125" i="46" s="1"/>
  <c r="BV35" i="366"/>
  <c r="BV48" i="366" s="1"/>
  <c r="BV24" i="348"/>
  <c r="BV23" i="348"/>
  <c r="BV22" i="348"/>
  <c r="BV76" i="348"/>
  <c r="BV75" i="348"/>
  <c r="BV73" i="348"/>
  <c r="BV74" i="348"/>
  <c r="BW41" i="46"/>
  <c r="BW43" i="46" s="1"/>
  <c r="BW56" i="46" s="1"/>
  <c r="BW226" i="44"/>
  <c r="BW227" i="44" s="1"/>
  <c r="BW42" i="285" s="1"/>
  <c r="BW34" i="285"/>
  <c r="BW19" i="285"/>
  <c r="BW43" i="285"/>
  <c r="BW91" i="46"/>
  <c r="BW95" i="46" s="1"/>
  <c r="BW106" i="46" s="1"/>
  <c r="BW127" i="46"/>
  <c r="BW16" i="366"/>
  <c r="BW20" i="366" s="1"/>
  <c r="BW31" i="366" s="1"/>
  <c r="BW58" i="46"/>
  <c r="CA75" i="278" l="1"/>
  <c r="CA60" i="44"/>
  <c r="AN4" i="276"/>
  <c r="AN4" i="289"/>
  <c r="AN4" i="366"/>
  <c r="AN30" i="46"/>
  <c r="AN89" i="44"/>
  <c r="AN4" i="44"/>
  <c r="AN4" i="348"/>
  <c r="AN4" i="363"/>
  <c r="AN4" i="285"/>
  <c r="AN4" i="46"/>
  <c r="AN4" i="280"/>
  <c r="AN4" i="278"/>
  <c r="AM78" i="44"/>
  <c r="BW93" i="46"/>
  <c r="BW104" i="46" s="1"/>
  <c r="BW110" i="46" s="1"/>
  <c r="BW123" i="46" s="1"/>
  <c r="BW94" i="46"/>
  <c r="BW105" i="46" s="1"/>
  <c r="BW111" i="46" s="1"/>
  <c r="BW124" i="46" s="1"/>
  <c r="BW112" i="46"/>
  <c r="BW125" i="46" s="1"/>
  <c r="BW49" i="348"/>
  <c r="BW48" i="348"/>
  <c r="BW47" i="348"/>
  <c r="BW46" i="348"/>
  <c r="BY2" i="348"/>
  <c r="BY2" i="276"/>
  <c r="BY2" i="363"/>
  <c r="BY2" i="289"/>
  <c r="BY2" i="285"/>
  <c r="BY2" i="366"/>
  <c r="BY2" i="280"/>
  <c r="BY2" i="46"/>
  <c r="BY76" i="44"/>
  <c r="BY2" i="44"/>
  <c r="BY54" i="44"/>
  <c r="BY55" i="44" s="1"/>
  <c r="BY52" i="366" s="1"/>
  <c r="BY2" i="278"/>
  <c r="BY85" i="44"/>
  <c r="BY86" i="44" s="1"/>
  <c r="BY90" i="44" s="1"/>
  <c r="BY47" i="44"/>
  <c r="BY48" i="44" s="1"/>
  <c r="BY38" i="44"/>
  <c r="BY39" i="44" s="1"/>
  <c r="BY73" i="44" s="1"/>
  <c r="BY74" i="44" s="1"/>
  <c r="BY77" i="44" s="1"/>
  <c r="BW3" i="348"/>
  <c r="BW3" i="276"/>
  <c r="BW3" i="363"/>
  <c r="BW3" i="289"/>
  <c r="BW3" i="285"/>
  <c r="BW3" i="366"/>
  <c r="BW3" i="280"/>
  <c r="BW3" i="46"/>
  <c r="BW3" i="44"/>
  <c r="BW3" i="278"/>
  <c r="BW37" i="366"/>
  <c r="BW50" i="366" s="1"/>
  <c r="BX226" i="44"/>
  <c r="BX227" i="44" s="1"/>
  <c r="BX42" i="285" s="1"/>
  <c r="BX41" i="46"/>
  <c r="BX43" i="46" s="1"/>
  <c r="BX56" i="46" s="1"/>
  <c r="BW18" i="366"/>
  <c r="BW29" i="366" s="1"/>
  <c r="BW35" i="366" s="1"/>
  <c r="BW48" i="366" s="1"/>
  <c r="CA94" i="276"/>
  <c r="CA88" i="276"/>
  <c r="CA100" i="44"/>
  <c r="CA196" i="44"/>
  <c r="CA26" i="44"/>
  <c r="CA27" i="44" s="1"/>
  <c r="CA11" i="348" s="1"/>
  <c r="BW24" i="348"/>
  <c r="BW23" i="348"/>
  <c r="BW22" i="348"/>
  <c r="BW74" i="348"/>
  <c r="BW76" i="348"/>
  <c r="BW75" i="348"/>
  <c r="BW73" i="348"/>
  <c r="BX43" i="285"/>
  <c r="BX34" i="285"/>
  <c r="BX19" i="285"/>
  <c r="BX16" i="366"/>
  <c r="BX18" i="366" s="1"/>
  <c r="BX29" i="366" s="1"/>
  <c r="BX127" i="46"/>
  <c r="BX91" i="46"/>
  <c r="BX93" i="46" s="1"/>
  <c r="BX104" i="46" s="1"/>
  <c r="BX58" i="46"/>
  <c r="BX83" i="348"/>
  <c r="BX71" i="348"/>
  <c r="BX44" i="348"/>
  <c r="BX56" i="348"/>
  <c r="BX30" i="348"/>
  <c r="BX20" i="348"/>
  <c r="BX32" i="289"/>
  <c r="BX56" i="285"/>
  <c r="BX16" i="289"/>
  <c r="BX33" i="366"/>
  <c r="BX69" i="366"/>
  <c r="BX144" i="46"/>
  <c r="BX108" i="46"/>
  <c r="BX75" i="46"/>
  <c r="BX74" i="278"/>
  <c r="BX76" i="278" s="1"/>
  <c r="BX61" i="44"/>
  <c r="BW19" i="366"/>
  <c r="BW30" i="366" s="1"/>
  <c r="BW36" i="366" s="1"/>
  <c r="BW49" i="366" s="1"/>
  <c r="BY164" i="44"/>
  <c r="BY199" i="44" s="1"/>
  <c r="BY202" i="44" s="1"/>
  <c r="BY214" i="44" s="1"/>
  <c r="BY14" i="280" s="1"/>
  <c r="BY17" i="280" s="1"/>
  <c r="BY90" i="46" s="1"/>
  <c r="BY165" i="44"/>
  <c r="BY200" i="44" s="1"/>
  <c r="BY203" i="44" s="1"/>
  <c r="BY215" i="44" s="1"/>
  <c r="BY15" i="280" s="1"/>
  <c r="BY18" i="280" s="1"/>
  <c r="BY15" i="366" s="1"/>
  <c r="CB5" i="348"/>
  <c r="CB5" i="276"/>
  <c r="CB5" i="363"/>
  <c r="CB5" i="289"/>
  <c r="CB5" i="285"/>
  <c r="CB5" i="366"/>
  <c r="CB5" i="46"/>
  <c r="CB5" i="280"/>
  <c r="CC11" i="44"/>
  <c r="CB5" i="44"/>
  <c r="CB16" i="44"/>
  <c r="CB17" i="44" s="1"/>
  <c r="CB5" i="278"/>
  <c r="BZ162" i="44"/>
  <c r="BZ84" i="44"/>
  <c r="BZ32" i="44"/>
  <c r="BZ33" i="44" s="1"/>
  <c r="BZ197" i="44"/>
  <c r="CB75" i="278" l="1"/>
  <c r="CB60" i="44"/>
  <c r="AM4" i="348"/>
  <c r="AM4" i="363"/>
  <c r="AM4" i="285"/>
  <c r="AM30" i="46"/>
  <c r="AM4" i="46"/>
  <c r="AM89" i="44"/>
  <c r="AL78" i="44"/>
  <c r="AM4" i="276"/>
  <c r="AM4" i="289"/>
  <c r="AM4" i="366"/>
  <c r="AM4" i="280"/>
  <c r="AM4" i="44"/>
  <c r="AM4" i="278"/>
  <c r="BX35" i="366"/>
  <c r="BX48" i="366" s="1"/>
  <c r="BX24" i="348"/>
  <c r="BX23" i="348"/>
  <c r="BX22" i="348"/>
  <c r="BX76" i="348"/>
  <c r="BX75" i="348"/>
  <c r="BX74" i="348"/>
  <c r="BX73" i="348"/>
  <c r="CA84" i="44"/>
  <c r="CA32" i="44"/>
  <c r="CA33" i="44" s="1"/>
  <c r="CA197" i="44"/>
  <c r="CA162" i="44"/>
  <c r="BY83" i="348"/>
  <c r="BY71" i="348"/>
  <c r="BY56" i="348"/>
  <c r="BY44" i="348"/>
  <c r="BY30" i="348"/>
  <c r="BY20" i="348"/>
  <c r="BY32" i="289"/>
  <c r="BY16" i="289"/>
  <c r="BY56" i="285"/>
  <c r="BY33" i="366"/>
  <c r="BY69" i="366"/>
  <c r="BY144" i="46"/>
  <c r="BY108" i="46"/>
  <c r="BY75" i="46"/>
  <c r="BY74" i="278"/>
  <c r="BY76" i="278" s="1"/>
  <c r="BY61" i="44"/>
  <c r="BX20" i="366"/>
  <c r="BX31" i="366" s="1"/>
  <c r="BX37" i="366" s="1"/>
  <c r="BX50" i="366" s="1"/>
  <c r="CC5" i="348"/>
  <c r="CC5" i="276"/>
  <c r="CC5" i="363"/>
  <c r="CC5" i="289"/>
  <c r="CC5" i="285"/>
  <c r="CC5" i="366"/>
  <c r="CC5" i="280"/>
  <c r="CC5" i="46"/>
  <c r="CD11" i="44"/>
  <c r="CC5" i="44"/>
  <c r="CC16" i="44"/>
  <c r="CC17" i="44" s="1"/>
  <c r="CC5" i="278"/>
  <c r="BX110" i="46"/>
  <c r="BX123" i="46" s="1"/>
  <c r="BX94" i="46"/>
  <c r="BX105" i="46" s="1"/>
  <c r="BX111" i="46" s="1"/>
  <c r="BX124" i="46" s="1"/>
  <c r="BZ165" i="44"/>
  <c r="BZ200" i="44" s="1"/>
  <c r="BZ164" i="44"/>
  <c r="BZ199" i="44" s="1"/>
  <c r="BZ202" i="44" s="1"/>
  <c r="BZ214" i="44" s="1"/>
  <c r="BZ14" i="280" s="1"/>
  <c r="BZ17" i="280" s="1"/>
  <c r="BZ90" i="46" s="1"/>
  <c r="BZ2" i="348"/>
  <c r="BZ2" i="276"/>
  <c r="BZ2" i="363"/>
  <c r="BZ2" i="289"/>
  <c r="BZ2" i="285"/>
  <c r="BZ2" i="366"/>
  <c r="BZ2" i="280"/>
  <c r="BZ2" i="46"/>
  <c r="BZ76" i="44"/>
  <c r="BZ2" i="44"/>
  <c r="BZ54" i="44"/>
  <c r="BZ55" i="44" s="1"/>
  <c r="BZ52" i="366" s="1"/>
  <c r="BZ2" i="278"/>
  <c r="BZ85" i="44"/>
  <c r="BZ86" i="44" s="1"/>
  <c r="BZ90" i="44" s="1"/>
  <c r="BZ47" i="44"/>
  <c r="BZ48" i="44" s="1"/>
  <c r="BZ38" i="44"/>
  <c r="BZ39" i="44" s="1"/>
  <c r="BZ73" i="44" s="1"/>
  <c r="BZ74" i="44" s="1"/>
  <c r="BZ77" i="44" s="1"/>
  <c r="BX3" i="348"/>
  <c r="BX3" i="276"/>
  <c r="BX3" i="363"/>
  <c r="BX3" i="289"/>
  <c r="BX3" i="285"/>
  <c r="BX3" i="366"/>
  <c r="BX3" i="280"/>
  <c r="BX3" i="46"/>
  <c r="BX3" i="44"/>
  <c r="BX3" i="278"/>
  <c r="BX19" i="366"/>
  <c r="BX30" i="366" s="1"/>
  <c r="BX36" i="366" s="1"/>
  <c r="BX49" i="366" s="1"/>
  <c r="BZ203" i="44"/>
  <c r="BZ215" i="44" s="1"/>
  <c r="BZ15" i="280" s="1"/>
  <c r="BZ18" i="280" s="1"/>
  <c r="BZ15" i="366" s="1"/>
  <c r="BX95" i="46"/>
  <c r="BX106" i="46" s="1"/>
  <c r="BX112" i="46" s="1"/>
  <c r="BX125" i="46" s="1"/>
  <c r="CB94" i="276"/>
  <c r="CB88" i="276"/>
  <c r="CB196" i="44"/>
  <c r="CB26" i="44"/>
  <c r="CB27" i="44" s="1"/>
  <c r="CB11" i="348" s="1"/>
  <c r="CB100" i="44"/>
  <c r="BX49" i="348"/>
  <c r="BX48" i="348"/>
  <c r="BX47" i="348"/>
  <c r="BX46" i="348"/>
  <c r="BY41" i="46"/>
  <c r="BY43" i="46" s="1"/>
  <c r="BY56" i="46" s="1"/>
  <c r="BY226" i="44"/>
  <c r="BY227" i="44" s="1"/>
  <c r="BY42" i="285" s="1"/>
  <c r="BY43" i="285"/>
  <c r="BY34" i="285"/>
  <c r="BY19" i="285"/>
  <c r="BY16" i="366"/>
  <c r="BY18" i="366" s="1"/>
  <c r="BY29" i="366" s="1"/>
  <c r="BY91" i="46"/>
  <c r="BY94" i="46" s="1"/>
  <c r="BY105" i="46" s="1"/>
  <c r="BY127" i="46"/>
  <c r="BY58" i="46"/>
  <c r="CC75" i="278" l="1"/>
  <c r="CC60" i="44"/>
  <c r="AL4" i="348"/>
  <c r="AL4" i="363"/>
  <c r="AL4" i="285"/>
  <c r="AL30" i="46"/>
  <c r="AL4" i="46"/>
  <c r="AL89" i="44"/>
  <c r="AK78" i="44"/>
  <c r="AL4" i="276"/>
  <c r="AL4" i="289"/>
  <c r="AL4" i="366"/>
  <c r="AL4" i="280"/>
  <c r="AL4" i="44"/>
  <c r="AL4" i="278"/>
  <c r="CB197" i="44"/>
  <c r="CB162" i="44"/>
  <c r="CB84" i="44"/>
  <c r="CB32" i="44"/>
  <c r="CB33" i="44" s="1"/>
  <c r="BY20" i="366"/>
  <c r="BY31" i="366" s="1"/>
  <c r="BY37" i="366" s="1"/>
  <c r="BY50" i="366" s="1"/>
  <c r="CD5" i="348"/>
  <c r="CD5" i="276"/>
  <c r="CD5" i="363"/>
  <c r="CD5" i="289"/>
  <c r="CD5" i="285"/>
  <c r="CD5" i="366"/>
  <c r="CD5" i="280"/>
  <c r="CD5" i="46"/>
  <c r="CD5" i="44"/>
  <c r="CD16" i="44"/>
  <c r="CD17" i="44" s="1"/>
  <c r="CD5" i="278"/>
  <c r="CE11" i="44"/>
  <c r="CF11" i="44" s="1"/>
  <c r="BY3" i="348"/>
  <c r="BY3" i="276"/>
  <c r="BY3" i="363"/>
  <c r="BY3" i="289"/>
  <c r="BY3" i="285"/>
  <c r="BY3" i="366"/>
  <c r="BY3" i="46"/>
  <c r="BY3" i="280"/>
  <c r="BY3" i="278"/>
  <c r="BY3" i="44"/>
  <c r="BY49" i="348"/>
  <c r="BY48" i="348"/>
  <c r="BY47" i="348"/>
  <c r="BY46" i="348"/>
  <c r="BY93" i="46"/>
  <c r="BY104" i="46" s="1"/>
  <c r="BY110" i="46" s="1"/>
  <c r="BY123" i="46" s="1"/>
  <c r="CA165" i="44"/>
  <c r="CA200" i="44" s="1"/>
  <c r="CA203" i="44" s="1"/>
  <c r="CA215" i="44" s="1"/>
  <c r="CA15" i="280" s="1"/>
  <c r="CA18" i="280" s="1"/>
  <c r="CA15" i="366" s="1"/>
  <c r="CA164" i="44"/>
  <c r="CA199" i="44" s="1"/>
  <c r="CA202" i="44" s="1"/>
  <c r="CA214" i="44" s="1"/>
  <c r="CA14" i="280" s="1"/>
  <c r="CA17" i="280" s="1"/>
  <c r="CA90" i="46" s="1"/>
  <c r="BY95" i="46"/>
  <c r="BY106" i="46" s="1"/>
  <c r="BY19" i="366"/>
  <c r="BY30" i="366" s="1"/>
  <c r="BY36" i="366" s="1"/>
  <c r="BY49" i="366" s="1"/>
  <c r="BZ41" i="46"/>
  <c r="BZ43" i="46" s="1"/>
  <c r="BZ56" i="46" s="1"/>
  <c r="BZ226" i="44"/>
  <c r="BZ227" i="44" s="1"/>
  <c r="BZ42" i="285" s="1"/>
  <c r="BZ34" i="285"/>
  <c r="BZ19" i="285"/>
  <c r="BZ43" i="285"/>
  <c r="BZ16" i="366"/>
  <c r="BZ19" i="366" s="1"/>
  <c r="BZ30" i="366" s="1"/>
  <c r="BZ127" i="46"/>
  <c r="BZ91" i="46"/>
  <c r="BZ94" i="46" s="1"/>
  <c r="BZ105" i="46" s="1"/>
  <c r="BZ58" i="46"/>
  <c r="CC94" i="276"/>
  <c r="CC88" i="276"/>
  <c r="CC26" i="44"/>
  <c r="CC27" i="44" s="1"/>
  <c r="CC11" i="348" s="1"/>
  <c r="CC100" i="44"/>
  <c r="CC196" i="44"/>
  <c r="BY35" i="366"/>
  <c r="BY48" i="366" s="1"/>
  <c r="BY24" i="348"/>
  <c r="BY23" i="348"/>
  <c r="BY22" i="348"/>
  <c r="BY74" i="348"/>
  <c r="BY76" i="348"/>
  <c r="BY75" i="348"/>
  <c r="BY73" i="348"/>
  <c r="BZ83" i="348"/>
  <c r="BZ71" i="348"/>
  <c r="BZ56" i="348"/>
  <c r="BZ44" i="348"/>
  <c r="BZ30" i="348"/>
  <c r="BZ20" i="348"/>
  <c r="BZ32" i="289"/>
  <c r="BZ16" i="289"/>
  <c r="BZ56" i="285"/>
  <c r="BZ33" i="366"/>
  <c r="BZ69" i="366"/>
  <c r="BZ108" i="46"/>
  <c r="BZ144" i="46"/>
  <c r="BZ75" i="46"/>
  <c r="BZ61" i="44"/>
  <c r="BZ74" i="278"/>
  <c r="BZ76" i="278" s="1"/>
  <c r="BY112" i="46"/>
  <c r="BY125" i="46" s="1"/>
  <c r="BY111" i="46"/>
  <c r="BY124" i="46" s="1"/>
  <c r="CA2" i="348"/>
  <c r="CA2" i="276"/>
  <c r="CA2" i="363"/>
  <c r="CA2" i="289"/>
  <c r="CA2" i="285"/>
  <c r="CA2" i="366"/>
  <c r="CA2" i="46"/>
  <c r="CA2" i="280"/>
  <c r="CA54" i="44"/>
  <c r="CA55" i="44" s="1"/>
  <c r="CA52" i="366" s="1"/>
  <c r="CA2" i="278"/>
  <c r="CA85" i="44"/>
  <c r="CA86" i="44" s="1"/>
  <c r="CA90" i="44" s="1"/>
  <c r="CA47" i="44"/>
  <c r="CA48" i="44" s="1"/>
  <c r="CA38" i="44"/>
  <c r="CA39" i="44" s="1"/>
  <c r="CA73" i="44" s="1"/>
  <c r="CA74" i="44" s="1"/>
  <c r="CA77" i="44" s="1"/>
  <c r="CA76" i="44"/>
  <c r="CA2" i="44"/>
  <c r="CF5" i="348" l="1"/>
  <c r="CF5" i="363"/>
  <c r="CF5" i="285"/>
  <c r="CF5" i="46"/>
  <c r="CF5" i="280"/>
  <c r="CF5" i="278"/>
  <c r="CF5" i="276"/>
  <c r="CF5" i="289"/>
  <c r="CF5" i="366"/>
  <c r="CF5" i="44"/>
  <c r="CF16" i="44"/>
  <c r="CF17" i="44" s="1"/>
  <c r="CD75" i="278"/>
  <c r="CD60" i="44"/>
  <c r="AK4" i="348"/>
  <c r="AK4" i="363"/>
  <c r="AK4" i="285"/>
  <c r="AK4" i="46"/>
  <c r="AK4" i="280"/>
  <c r="AK89" i="44"/>
  <c r="AK4" i="276"/>
  <c r="AK4" i="289"/>
  <c r="AK4" i="366"/>
  <c r="AK30" i="46"/>
  <c r="AK4" i="44"/>
  <c r="AK4" i="278"/>
  <c r="BZ111" i="46"/>
  <c r="BZ124" i="46" s="1"/>
  <c r="BZ49" i="348"/>
  <c r="BZ48" i="348"/>
  <c r="BZ47" i="348"/>
  <c r="BZ46" i="348"/>
  <c r="BZ18" i="366"/>
  <c r="BZ29" i="366" s="1"/>
  <c r="BZ35" i="366" s="1"/>
  <c r="BZ48" i="366" s="1"/>
  <c r="CD94" i="276"/>
  <c r="CD88" i="276"/>
  <c r="CD26" i="44"/>
  <c r="CD27" i="44" s="1"/>
  <c r="CD11" i="348" s="1"/>
  <c r="CD100" i="44"/>
  <c r="CD196" i="44"/>
  <c r="CB2" i="348"/>
  <c r="CB2" i="276"/>
  <c r="CB2" i="363"/>
  <c r="CB2" i="289"/>
  <c r="CB2" i="285"/>
  <c r="CB2" i="366"/>
  <c r="CB2" i="46"/>
  <c r="CB2" i="280"/>
  <c r="CB85" i="44"/>
  <c r="CB86" i="44" s="1"/>
  <c r="CB90" i="44" s="1"/>
  <c r="CB47" i="44"/>
  <c r="CB48" i="44" s="1"/>
  <c r="CB38" i="44"/>
  <c r="CB39" i="44" s="1"/>
  <c r="CB73" i="44" s="1"/>
  <c r="CB74" i="44" s="1"/>
  <c r="CB77" i="44" s="1"/>
  <c r="CB76" i="44"/>
  <c r="CB2" i="44"/>
  <c r="CB54" i="44"/>
  <c r="CB55" i="44" s="1"/>
  <c r="CB52" i="366" s="1"/>
  <c r="CB2" i="278"/>
  <c r="CA41" i="46"/>
  <c r="CA43" i="46" s="1"/>
  <c r="CA56" i="46" s="1"/>
  <c r="CA226" i="44"/>
  <c r="CA227" i="44" s="1"/>
  <c r="CA42" i="285" s="1"/>
  <c r="CA34" i="285"/>
  <c r="CA19" i="285"/>
  <c r="CA43" i="285"/>
  <c r="CA91" i="46"/>
  <c r="CA95" i="46" s="1"/>
  <c r="CA106" i="46" s="1"/>
  <c r="CA16" i="366"/>
  <c r="CA20" i="366" s="1"/>
  <c r="CA31" i="366" s="1"/>
  <c r="CA127" i="46"/>
  <c r="CA58" i="46"/>
  <c r="BZ3" i="348"/>
  <c r="BZ3" i="276"/>
  <c r="BZ3" i="363"/>
  <c r="BZ3" i="289"/>
  <c r="BZ3" i="285"/>
  <c r="BZ3" i="366"/>
  <c r="BZ3" i="46"/>
  <c r="BZ3" i="280"/>
  <c r="BZ3" i="44"/>
  <c r="BZ3" i="278"/>
  <c r="CE5" i="348"/>
  <c r="CE5" i="276"/>
  <c r="CE5" i="363"/>
  <c r="CE5" i="289"/>
  <c r="CE5" i="285"/>
  <c r="CE5" i="366"/>
  <c r="CE5" i="46"/>
  <c r="CE5" i="280"/>
  <c r="CE16" i="44"/>
  <c r="CE17" i="44" s="1"/>
  <c r="CE5" i="278"/>
  <c r="CE5" i="44"/>
  <c r="BZ93" i="46"/>
  <c r="BZ104" i="46" s="1"/>
  <c r="BZ110" i="46" s="1"/>
  <c r="BZ123" i="46" s="1"/>
  <c r="CA83" i="348"/>
  <c r="CA71" i="348"/>
  <c r="CA56" i="348"/>
  <c r="CA44" i="348"/>
  <c r="CA30" i="348"/>
  <c r="CA20" i="348"/>
  <c r="CA32" i="289"/>
  <c r="CA56" i="285"/>
  <c r="CA16" i="289"/>
  <c r="CA69" i="366"/>
  <c r="CA33" i="366"/>
  <c r="CA108" i="46"/>
  <c r="CA144" i="46"/>
  <c r="CA75" i="46"/>
  <c r="CA61" i="44"/>
  <c r="CA74" i="278"/>
  <c r="CA76" i="278" s="1"/>
  <c r="BZ36" i="366"/>
  <c r="BZ49" i="366" s="1"/>
  <c r="BZ24" i="348"/>
  <c r="BZ23" i="348"/>
  <c r="BZ22" i="348"/>
  <c r="BZ76" i="348"/>
  <c r="BZ75" i="348"/>
  <c r="BZ73" i="348"/>
  <c r="BZ74" i="348"/>
  <c r="CC197" i="44"/>
  <c r="CC162" i="44"/>
  <c r="CC84" i="44"/>
  <c r="CC32" i="44"/>
  <c r="CC33" i="44" s="1"/>
  <c r="BZ20" i="366"/>
  <c r="BZ31" i="366" s="1"/>
  <c r="BZ37" i="366" s="1"/>
  <c r="BZ50" i="366" s="1"/>
  <c r="CB165" i="44"/>
  <c r="CB200" i="44" s="1"/>
  <c r="CB203" i="44" s="1"/>
  <c r="CB215" i="44" s="1"/>
  <c r="CB15" i="280" s="1"/>
  <c r="CB18" i="280" s="1"/>
  <c r="CB15" i="366" s="1"/>
  <c r="CB164" i="44"/>
  <c r="CB199" i="44" s="1"/>
  <c r="CB202" i="44" s="1"/>
  <c r="CB214" i="44" s="1"/>
  <c r="CB14" i="280" s="1"/>
  <c r="CB17" i="280" s="1"/>
  <c r="CB90" i="46" s="1"/>
  <c r="BZ95" i="46"/>
  <c r="BZ106" i="46" s="1"/>
  <c r="BZ112" i="46" s="1"/>
  <c r="BZ125" i="46" s="1"/>
  <c r="CE75" i="278" l="1"/>
  <c r="CE60" i="44"/>
  <c r="CF75" i="278"/>
  <c r="CF88" i="276"/>
  <c r="CF94" i="276"/>
  <c r="CF100" i="44"/>
  <c r="CF26" i="44"/>
  <c r="CF60" i="44"/>
  <c r="CF196" i="44"/>
  <c r="J17" i="44"/>
  <c r="J60" i="44" s="1"/>
  <c r="CA93" i="46"/>
  <c r="CA104" i="46" s="1"/>
  <c r="CA110" i="46" s="1"/>
  <c r="CA123" i="46" s="1"/>
  <c r="CA94" i="46"/>
  <c r="CA105" i="46" s="1"/>
  <c r="CA111" i="46" s="1"/>
  <c r="CA124" i="46" s="1"/>
  <c r="CA112" i="46"/>
  <c r="CA125" i="46" s="1"/>
  <c r="CA49" i="348"/>
  <c r="CA48" i="348"/>
  <c r="CA47" i="348"/>
  <c r="CA46" i="348"/>
  <c r="CD162" i="44"/>
  <c r="CD84" i="44"/>
  <c r="CD32" i="44"/>
  <c r="CD33" i="44" s="1"/>
  <c r="CD197" i="44"/>
  <c r="CA18" i="366"/>
  <c r="CA29" i="366" s="1"/>
  <c r="CA35" i="366" s="1"/>
  <c r="CA48" i="366" s="1"/>
  <c r="CC2" i="348"/>
  <c r="CC2" i="276"/>
  <c r="CC2" i="363"/>
  <c r="CC2" i="289"/>
  <c r="CC2" i="285"/>
  <c r="CC2" i="366"/>
  <c r="CC2" i="280"/>
  <c r="CC2" i="46"/>
  <c r="CC76" i="44"/>
  <c r="CC2" i="44"/>
  <c r="CC54" i="44"/>
  <c r="CC55" i="44" s="1"/>
  <c r="CC52" i="366" s="1"/>
  <c r="CC2" i="278"/>
  <c r="CC85" i="44"/>
  <c r="CC86" i="44" s="1"/>
  <c r="CC90" i="44" s="1"/>
  <c r="CC47" i="44"/>
  <c r="CC48" i="44" s="1"/>
  <c r="CC38" i="44"/>
  <c r="CC39" i="44" s="1"/>
  <c r="CC73" i="44" s="1"/>
  <c r="CC74" i="44" s="1"/>
  <c r="CC77" i="44" s="1"/>
  <c r="CA3" i="348"/>
  <c r="CA3" i="276"/>
  <c r="CA3" i="363"/>
  <c r="CA3" i="289"/>
  <c r="CA3" i="285"/>
  <c r="CA3" i="366"/>
  <c r="CA3" i="280"/>
  <c r="CA3" i="46"/>
  <c r="CA3" i="44"/>
  <c r="CA3" i="278"/>
  <c r="CA37" i="366"/>
  <c r="CA50" i="366" s="1"/>
  <c r="CE94" i="276"/>
  <c r="CE88" i="276"/>
  <c r="CE100" i="44"/>
  <c r="CE196" i="44"/>
  <c r="CE26" i="44"/>
  <c r="CE27" i="44" s="1"/>
  <c r="J75" i="278"/>
  <c r="CA19" i="366"/>
  <c r="CA30" i="366" s="1"/>
  <c r="CA36" i="366" s="1"/>
  <c r="CA49" i="366" s="1"/>
  <c r="CA24" i="348"/>
  <c r="CA23" i="348"/>
  <c r="CA22" i="348"/>
  <c r="CA74" i="348"/>
  <c r="CA76" i="348"/>
  <c r="CA75" i="348"/>
  <c r="CA73" i="348"/>
  <c r="CB226" i="44"/>
  <c r="CB227" i="44" s="1"/>
  <c r="CB42" i="285" s="1"/>
  <c r="CB41" i="46"/>
  <c r="CB43" i="46" s="1"/>
  <c r="CB56" i="46" s="1"/>
  <c r="CC164" i="44"/>
  <c r="CC199" i="44" s="1"/>
  <c r="CC202" i="44" s="1"/>
  <c r="CC214" i="44" s="1"/>
  <c r="CC14" i="280" s="1"/>
  <c r="CC17" i="280" s="1"/>
  <c r="CC90" i="46" s="1"/>
  <c r="CC165" i="44"/>
  <c r="CC200" i="44" s="1"/>
  <c r="CC203" i="44" s="1"/>
  <c r="CC215" i="44" s="1"/>
  <c r="CC15" i="280" s="1"/>
  <c r="CC18" i="280" s="1"/>
  <c r="CC15" i="366" s="1"/>
  <c r="CB43" i="285"/>
  <c r="CB34" i="285"/>
  <c r="CB16" i="366"/>
  <c r="CB18" i="366" s="1"/>
  <c r="CB29" i="366" s="1"/>
  <c r="CB19" i="285"/>
  <c r="CB127" i="46"/>
  <c r="CB91" i="46"/>
  <c r="CB93" i="46" s="1"/>
  <c r="CB104" i="46" s="1"/>
  <c r="CB58" i="46"/>
  <c r="CB83" i="348"/>
  <c r="CB71" i="348"/>
  <c r="CB56" i="348"/>
  <c r="CB44" i="348"/>
  <c r="CB30" i="348"/>
  <c r="CB20" i="348"/>
  <c r="CB32" i="289"/>
  <c r="CB56" i="285"/>
  <c r="CB16" i="289"/>
  <c r="CB33" i="366"/>
  <c r="CB69" i="366"/>
  <c r="CB144" i="46"/>
  <c r="CB108" i="46"/>
  <c r="CB75" i="46"/>
  <c r="CB74" i="278"/>
  <c r="CB76" i="278" s="1"/>
  <c r="CB61" i="44"/>
  <c r="CF27" i="44" l="1"/>
  <c r="CF11" i="348" s="1"/>
  <c r="CE11" i="348"/>
  <c r="CF84" i="44"/>
  <c r="CF32" i="44"/>
  <c r="CF33" i="44" s="1"/>
  <c r="CB49" i="348"/>
  <c r="CB48" i="348"/>
  <c r="CB47" i="348"/>
  <c r="CB46" i="348"/>
  <c r="CB24" i="348"/>
  <c r="CB23" i="348"/>
  <c r="CB22" i="348"/>
  <c r="CB110" i="46"/>
  <c r="CB123" i="46" s="1"/>
  <c r="CB95" i="46"/>
  <c r="CB106" i="46" s="1"/>
  <c r="CB112" i="46" s="1"/>
  <c r="CB125" i="46" s="1"/>
  <c r="CC41" i="46"/>
  <c r="CC43" i="46" s="1"/>
  <c r="CC56" i="46" s="1"/>
  <c r="CC226" i="44"/>
  <c r="CC227" i="44" s="1"/>
  <c r="CC42" i="285" s="1"/>
  <c r="CC43" i="285"/>
  <c r="CC34" i="285"/>
  <c r="CC19" i="285"/>
  <c r="CC16" i="366"/>
  <c r="CC18" i="366" s="1"/>
  <c r="CC29" i="366" s="1"/>
  <c r="CC91" i="46"/>
  <c r="CC94" i="46" s="1"/>
  <c r="CC105" i="46" s="1"/>
  <c r="CC127" i="46"/>
  <c r="CC58" i="46"/>
  <c r="CB3" i="348"/>
  <c r="CB3" i="276"/>
  <c r="CB3" i="363"/>
  <c r="CB3" i="289"/>
  <c r="CB3" i="285"/>
  <c r="CB3" i="366"/>
  <c r="CB3" i="280"/>
  <c r="CB3" i="46"/>
  <c r="CB3" i="44"/>
  <c r="CB3" i="278"/>
  <c r="CB19" i="366"/>
  <c r="CB30" i="366" s="1"/>
  <c r="CB36" i="366" s="1"/>
  <c r="CB49" i="366" s="1"/>
  <c r="CB94" i="46"/>
  <c r="CB105" i="46" s="1"/>
  <c r="CB111" i="46" s="1"/>
  <c r="CB124" i="46" s="1"/>
  <c r="CE84" i="44"/>
  <c r="CE32" i="44"/>
  <c r="CE33" i="44" s="1"/>
  <c r="CE197" i="44"/>
  <c r="CE162" i="44"/>
  <c r="CC83" i="348"/>
  <c r="CC71" i="348"/>
  <c r="CC56" i="348"/>
  <c r="CC44" i="348"/>
  <c r="CC30" i="348"/>
  <c r="CC20" i="348"/>
  <c r="CC32" i="289"/>
  <c r="CC16" i="289"/>
  <c r="CC56" i="285"/>
  <c r="CC33" i="366"/>
  <c r="CC69" i="366"/>
  <c r="CC144" i="46"/>
  <c r="CC108" i="46"/>
  <c r="CC75" i="46"/>
  <c r="CC74" i="278"/>
  <c r="CC76" i="278" s="1"/>
  <c r="CC61" i="44"/>
  <c r="CD2" i="348"/>
  <c r="CD2" i="276"/>
  <c r="CD2" i="363"/>
  <c r="CD2" i="289"/>
  <c r="CD2" i="285"/>
  <c r="CD2" i="366"/>
  <c r="CD2" i="280"/>
  <c r="CD2" i="46"/>
  <c r="CD76" i="44"/>
  <c r="CD2" i="44"/>
  <c r="CD54" i="44"/>
  <c r="CD55" i="44" s="1"/>
  <c r="CD52" i="366" s="1"/>
  <c r="CD2" i="278"/>
  <c r="CD85" i="44"/>
  <c r="CD86" i="44" s="1"/>
  <c r="CD90" i="44" s="1"/>
  <c r="CD47" i="44"/>
  <c r="CD48" i="44" s="1"/>
  <c r="CD38" i="44"/>
  <c r="CD39" i="44" s="1"/>
  <c r="CD73" i="44" s="1"/>
  <c r="CD74" i="44" s="1"/>
  <c r="CD77" i="44" s="1"/>
  <c r="CC20" i="366"/>
  <c r="CC31" i="366" s="1"/>
  <c r="CB20" i="366"/>
  <c r="CB31" i="366" s="1"/>
  <c r="CB37" i="366" s="1"/>
  <c r="CB50" i="366" s="1"/>
  <c r="CB35" i="366"/>
  <c r="CB48" i="366" s="1"/>
  <c r="CB76" i="348"/>
  <c r="CB75" i="348"/>
  <c r="CB74" i="348"/>
  <c r="CB73" i="348"/>
  <c r="BH78" i="44"/>
  <c r="BG78" i="44" s="1"/>
  <c r="J94" i="276"/>
  <c r="J88" i="276"/>
  <c r="J26" i="44"/>
  <c r="J100" i="44"/>
  <c r="J196" i="44"/>
  <c r="CD165" i="44"/>
  <c r="CD200" i="44" s="1"/>
  <c r="CD203" i="44" s="1"/>
  <c r="CD215" i="44" s="1"/>
  <c r="CD15" i="280" s="1"/>
  <c r="CD18" i="280" s="1"/>
  <c r="CD15" i="366" s="1"/>
  <c r="CD164" i="44"/>
  <c r="CD199" i="44" s="1"/>
  <c r="CD202" i="44" s="1"/>
  <c r="CD214" i="44" s="1"/>
  <c r="CD14" i="280" s="1"/>
  <c r="CD17" i="280" s="1"/>
  <c r="CD90" i="46" s="1"/>
  <c r="CF162" i="44" l="1"/>
  <c r="CF197" i="44"/>
  <c r="CF2" i="278"/>
  <c r="CF2" i="348"/>
  <c r="CF2" i="276"/>
  <c r="CF2" i="363"/>
  <c r="CF2" i="289"/>
  <c r="CF2" i="366"/>
  <c r="CF2" i="46"/>
  <c r="CF2" i="285"/>
  <c r="CF2" i="280"/>
  <c r="CF2" i="44"/>
  <c r="CF54" i="44"/>
  <c r="CF55" i="44" s="1"/>
  <c r="CF47" i="44"/>
  <c r="CF48" i="44" s="1"/>
  <c r="CF85" i="44"/>
  <c r="CF86" i="44" s="1"/>
  <c r="CF38" i="44"/>
  <c r="CF39" i="44" s="1"/>
  <c r="CF76" i="44"/>
  <c r="CF164" i="44"/>
  <c r="CF165" i="44"/>
  <c r="CC19" i="366"/>
  <c r="CC30" i="366" s="1"/>
  <c r="CC36" i="366" s="1"/>
  <c r="CC49" i="366" s="1"/>
  <c r="BG4" i="276"/>
  <c r="BG4" i="289"/>
  <c r="BG4" i="366"/>
  <c r="BG4" i="280"/>
  <c r="BG4" i="44"/>
  <c r="BG4" i="278"/>
  <c r="BG4" i="348"/>
  <c r="BG4" i="363"/>
  <c r="BG4" i="285"/>
  <c r="BG30" i="46"/>
  <c r="BG4" i="46"/>
  <c r="BG89" i="44"/>
  <c r="BF78" i="44"/>
  <c r="BE78" i="44" s="1"/>
  <c r="CC93" i="46"/>
  <c r="CC104" i="46" s="1"/>
  <c r="CC110" i="46" s="1"/>
  <c r="CC123" i="46" s="1"/>
  <c r="CC95" i="46"/>
  <c r="CC106" i="46" s="1"/>
  <c r="CC112" i="46" s="1"/>
  <c r="CC125" i="46" s="1"/>
  <c r="CD41" i="46"/>
  <c r="CD43" i="46" s="1"/>
  <c r="CD56" i="46" s="1"/>
  <c r="CD226" i="44"/>
  <c r="CD227" i="44" s="1"/>
  <c r="CD42" i="285" s="1"/>
  <c r="CD34" i="285"/>
  <c r="CD19" i="285"/>
  <c r="CD43" i="285"/>
  <c r="CD16" i="366"/>
  <c r="CD19" i="366" s="1"/>
  <c r="CD30" i="366" s="1"/>
  <c r="CD127" i="46"/>
  <c r="CD58" i="46"/>
  <c r="CD91" i="46"/>
  <c r="CD95" i="46" s="1"/>
  <c r="CD106" i="46" s="1"/>
  <c r="CE164" i="44"/>
  <c r="CE165" i="44"/>
  <c r="BH4" i="348"/>
  <c r="BH4" i="276"/>
  <c r="BH4" i="363"/>
  <c r="BH4" i="289"/>
  <c r="BH4" i="285"/>
  <c r="BH4" i="366"/>
  <c r="BH4" i="46"/>
  <c r="BH30" i="46"/>
  <c r="BH4" i="280"/>
  <c r="BH89" i="44"/>
  <c r="BH4" i="278"/>
  <c r="BH4" i="44"/>
  <c r="CD83" i="348"/>
  <c r="CD71" i="348"/>
  <c r="CD56" i="348"/>
  <c r="CD44" i="348"/>
  <c r="CD30" i="348"/>
  <c r="CD20" i="348"/>
  <c r="CD32" i="289"/>
  <c r="CD16" i="289"/>
  <c r="CD56" i="285"/>
  <c r="CD33" i="366"/>
  <c r="CD69" i="366"/>
  <c r="CD108" i="46"/>
  <c r="CD144" i="46"/>
  <c r="CD75" i="46"/>
  <c r="CD61" i="44"/>
  <c r="CD74" i="278"/>
  <c r="CD76" i="278" s="1"/>
  <c r="CC37" i="366"/>
  <c r="CC50" i="366" s="1"/>
  <c r="CC35" i="366"/>
  <c r="CC48" i="366" s="1"/>
  <c r="CC24" i="348"/>
  <c r="CC23" i="348"/>
  <c r="CC22" i="348"/>
  <c r="CC74" i="348"/>
  <c r="CC73" i="348"/>
  <c r="CC76" i="348"/>
  <c r="CC75" i="348"/>
  <c r="CC111" i="46"/>
  <c r="CC124" i="46" s="1"/>
  <c r="CE2" i="348"/>
  <c r="CE2" i="276"/>
  <c r="CE2" i="363"/>
  <c r="CE2" i="289"/>
  <c r="CE2" i="285"/>
  <c r="CE2" i="366"/>
  <c r="CE2" i="46"/>
  <c r="CE2" i="280"/>
  <c r="CE54" i="44"/>
  <c r="CE55" i="44" s="1"/>
  <c r="CE52" i="366" s="1"/>
  <c r="CE2" i="278"/>
  <c r="CE85" i="44"/>
  <c r="CE86" i="44" s="1"/>
  <c r="CE47" i="44"/>
  <c r="CE48" i="44" s="1"/>
  <c r="CE38" i="44"/>
  <c r="CE39" i="44" s="1"/>
  <c r="CE73" i="44" s="1"/>
  <c r="CE74" i="44" s="1"/>
  <c r="CE77" i="44" s="1"/>
  <c r="CE76" i="44"/>
  <c r="CE2" i="44"/>
  <c r="CC3" i="348"/>
  <c r="CC3" i="276"/>
  <c r="CC3" i="363"/>
  <c r="CC3" i="289"/>
  <c r="CC3" i="285"/>
  <c r="CC3" i="366"/>
  <c r="CC3" i="46"/>
  <c r="CC3" i="280"/>
  <c r="CC3" i="278"/>
  <c r="CC3" i="44"/>
  <c r="CC49" i="348"/>
  <c r="CC48" i="348"/>
  <c r="CC47" i="348"/>
  <c r="CC46" i="348"/>
  <c r="CF90" i="44" l="1"/>
  <c r="J86" i="44"/>
  <c r="J90" i="44" s="1"/>
  <c r="CF200" i="44"/>
  <c r="J165" i="44"/>
  <c r="CF41" i="46"/>
  <c r="CF43" i="46" s="1"/>
  <c r="CF226" i="44"/>
  <c r="CF227" i="44" s="1"/>
  <c r="CF73" i="44"/>
  <c r="CF74" i="44" s="1"/>
  <c r="CF61" i="44"/>
  <c r="CF74" i="278"/>
  <c r="CF76" i="278" s="1"/>
  <c r="CF44" i="348"/>
  <c r="CF71" i="348"/>
  <c r="CF69" i="366"/>
  <c r="CF75" i="46"/>
  <c r="CF108" i="46"/>
  <c r="CF144" i="46"/>
  <c r="CF20" i="348"/>
  <c r="CF30" i="348"/>
  <c r="CF56" i="348"/>
  <c r="CF83" i="348"/>
  <c r="CF16" i="289"/>
  <c r="CF32" i="289"/>
  <c r="CF56" i="285"/>
  <c r="CF33" i="366"/>
  <c r="J48" i="44"/>
  <c r="CF199" i="44"/>
  <c r="J164" i="44"/>
  <c r="J199" i="44" s="1"/>
  <c r="CF34" i="285"/>
  <c r="CF43" i="285"/>
  <c r="CF52" i="366"/>
  <c r="CF58" i="46"/>
  <c r="CF91" i="46"/>
  <c r="CF127" i="46"/>
  <c r="CF19" i="285"/>
  <c r="CF16" i="366"/>
  <c r="J55" i="44"/>
  <c r="CD18" i="366"/>
  <c r="CD29" i="366" s="1"/>
  <c r="CD35" i="366" s="1"/>
  <c r="CD48" i="366" s="1"/>
  <c r="BE4" i="348"/>
  <c r="BE4" i="363"/>
  <c r="BE4" i="285"/>
  <c r="BE4" i="46"/>
  <c r="BE4" i="280"/>
  <c r="BE89" i="44"/>
  <c r="BD78" i="44"/>
  <c r="BE4" i="276"/>
  <c r="BE4" i="289"/>
  <c r="BE4" i="366"/>
  <c r="BE30" i="46"/>
  <c r="BE4" i="44"/>
  <c r="BE4" i="278"/>
  <c r="BF4" i="276"/>
  <c r="BF4" i="289"/>
  <c r="BF4" i="366"/>
  <c r="BF4" i="280"/>
  <c r="BF4" i="44"/>
  <c r="BF4" i="278"/>
  <c r="BF4" i="348"/>
  <c r="BF4" i="363"/>
  <c r="BF4" i="285"/>
  <c r="BF30" i="46"/>
  <c r="BF4" i="46"/>
  <c r="BF89" i="44"/>
  <c r="CD93" i="46"/>
  <c r="CD104" i="46" s="1"/>
  <c r="CD110" i="46" s="1"/>
  <c r="CD123" i="46" s="1"/>
  <c r="CD94" i="46"/>
  <c r="CD105" i="46" s="1"/>
  <c r="CD111" i="46" s="1"/>
  <c r="CD124" i="46" s="1"/>
  <c r="CD20" i="366"/>
  <c r="CD31" i="366" s="1"/>
  <c r="CD37" i="366" s="1"/>
  <c r="CD50" i="366" s="1"/>
  <c r="CE200" i="44"/>
  <c r="CE203" i="44" s="1"/>
  <c r="CE215" i="44" s="1"/>
  <c r="CE15" i="280" s="1"/>
  <c r="CE18" i="280" s="1"/>
  <c r="CE15" i="366" s="1"/>
  <c r="J200" i="44"/>
  <c r="CD112" i="46"/>
  <c r="CD125" i="46" s="1"/>
  <c r="CD49" i="348"/>
  <c r="CD48" i="348"/>
  <c r="CD47" i="348"/>
  <c r="CD46" i="348"/>
  <c r="CE199" i="44"/>
  <c r="CE202" i="44" s="1"/>
  <c r="CE214" i="44" s="1"/>
  <c r="CE14" i="280" s="1"/>
  <c r="CE17" i="280" s="1"/>
  <c r="CE90" i="46" s="1"/>
  <c r="CE90" i="44"/>
  <c r="CE41" i="46"/>
  <c r="CE43" i="46" s="1"/>
  <c r="CE226" i="44"/>
  <c r="CE227" i="44" s="1"/>
  <c r="CE34" i="285"/>
  <c r="CE19" i="285"/>
  <c r="CE43" i="285"/>
  <c r="CE91" i="46"/>
  <c r="CE127" i="46"/>
  <c r="CE16" i="366"/>
  <c r="CE58" i="46"/>
  <c r="J52" i="366"/>
  <c r="CD3" i="348"/>
  <c r="CD3" i="276"/>
  <c r="CD3" i="363"/>
  <c r="CD3" i="289"/>
  <c r="CD3" i="285"/>
  <c r="CD3" i="366"/>
  <c r="CD3" i="46"/>
  <c r="CD3" i="280"/>
  <c r="CD3" i="44"/>
  <c r="CD3" i="278"/>
  <c r="CE83" i="348"/>
  <c r="CE71" i="348"/>
  <c r="CE56" i="348"/>
  <c r="CE44" i="348"/>
  <c r="CE30" i="348"/>
  <c r="CE20" i="348"/>
  <c r="CE32" i="289"/>
  <c r="CE56" i="285"/>
  <c r="CE16" i="289"/>
  <c r="CE69" i="366"/>
  <c r="CE33" i="366"/>
  <c r="CE108" i="46"/>
  <c r="CE144" i="46"/>
  <c r="CE75" i="46"/>
  <c r="CE61" i="44"/>
  <c r="CE74" i="278"/>
  <c r="CE76" i="278" s="1"/>
  <c r="F76" i="278" s="1"/>
  <c r="F10" i="286" s="1"/>
  <c r="CD36" i="366"/>
  <c r="CD49" i="366" s="1"/>
  <c r="CD24" i="348"/>
  <c r="CD23" i="348"/>
  <c r="CD22" i="348"/>
  <c r="CD76" i="348"/>
  <c r="CD75" i="348"/>
  <c r="CD73" i="348"/>
  <c r="CD74" i="348"/>
  <c r="CF22" i="348" l="1"/>
  <c r="CF24" i="348"/>
  <c r="CF23" i="348"/>
  <c r="CF46" i="348"/>
  <c r="CF49" i="348"/>
  <c r="CF47" i="348"/>
  <c r="CF48" i="348"/>
  <c r="CF3" i="44"/>
  <c r="CF3" i="285"/>
  <c r="CF3" i="46"/>
  <c r="CF3" i="280"/>
  <c r="CF3" i="278"/>
  <c r="CF3" i="348"/>
  <c r="CF3" i="276"/>
  <c r="CF3" i="363"/>
  <c r="CF3" i="289"/>
  <c r="CF3" i="366"/>
  <c r="CF42" i="285"/>
  <c r="J227" i="44"/>
  <c r="CF202" i="44"/>
  <c r="CF214" i="44" s="1"/>
  <c r="CF14" i="280" s="1"/>
  <c r="CF17" i="280" s="1"/>
  <c r="CF90" i="46" s="1"/>
  <c r="CF73" i="348"/>
  <c r="CF76" i="348"/>
  <c r="CF74" i="348"/>
  <c r="CF75" i="348"/>
  <c r="CF77" i="44"/>
  <c r="CF78" i="44" s="1"/>
  <c r="J74" i="44"/>
  <c r="J77" i="44" s="1"/>
  <c r="CF56" i="46"/>
  <c r="J43" i="46"/>
  <c r="J56" i="46" s="1"/>
  <c r="CF203" i="44"/>
  <c r="CF215" i="44" s="1"/>
  <c r="CF15" i="280" s="1"/>
  <c r="CF18" i="280" s="1"/>
  <c r="CF15" i="366" s="1"/>
  <c r="BD4" i="276"/>
  <c r="BD4" i="289"/>
  <c r="BD4" i="366"/>
  <c r="BD30" i="46"/>
  <c r="BD89" i="44"/>
  <c r="BD4" i="44"/>
  <c r="BD4" i="348"/>
  <c r="BD4" i="363"/>
  <c r="BD4" i="285"/>
  <c r="BD4" i="46"/>
  <c r="BD4" i="280"/>
  <c r="BD4" i="278"/>
  <c r="BC78" i="44"/>
  <c r="CE49" i="348"/>
  <c r="CE48" i="348"/>
  <c r="CE47" i="348"/>
  <c r="CE46" i="348"/>
  <c r="CE56" i="46"/>
  <c r="CE94" i="46"/>
  <c r="CE105" i="46" s="1"/>
  <c r="CE111" i="46" s="1"/>
  <c r="CE93" i="46"/>
  <c r="CE104" i="46" s="1"/>
  <c r="CE110" i="46" s="1"/>
  <c r="CE95" i="46"/>
  <c r="CE106" i="46" s="1"/>
  <c r="CE112" i="46" s="1"/>
  <c r="CE20" i="366"/>
  <c r="CE31" i="366" s="1"/>
  <c r="CE37" i="366" s="1"/>
  <c r="CE19" i="366"/>
  <c r="CE30" i="366" s="1"/>
  <c r="CE18" i="366"/>
  <c r="CE29" i="366" s="1"/>
  <c r="CE35" i="366" s="1"/>
  <c r="CE3" i="348"/>
  <c r="CE3" i="276"/>
  <c r="CE3" i="363"/>
  <c r="CE3" i="289"/>
  <c r="CE3" i="285"/>
  <c r="CE3" i="366"/>
  <c r="CE3" i="280"/>
  <c r="CE3" i="46"/>
  <c r="CE3" i="44"/>
  <c r="CE3" i="278"/>
  <c r="CE36" i="366"/>
  <c r="CE24" i="348"/>
  <c r="CE23" i="348"/>
  <c r="CE22" i="348"/>
  <c r="CE74" i="348"/>
  <c r="CE76" i="348"/>
  <c r="CE75" i="348"/>
  <c r="CE73" i="348"/>
  <c r="J34" i="285"/>
  <c r="J43" i="285"/>
  <c r="J19" i="285"/>
  <c r="J127" i="46"/>
  <c r="J16" i="366"/>
  <c r="J91" i="46"/>
  <c r="J58" i="46"/>
  <c r="J83" i="348"/>
  <c r="J71" i="348"/>
  <c r="J56" i="348"/>
  <c r="J44" i="348"/>
  <c r="J30" i="348"/>
  <c r="J20" i="348"/>
  <c r="J32" i="289"/>
  <c r="J16" i="289"/>
  <c r="J56" i="285"/>
  <c r="J33" i="366"/>
  <c r="J69" i="366"/>
  <c r="J108" i="46"/>
  <c r="J144" i="46"/>
  <c r="J75" i="46"/>
  <c r="J61" i="44"/>
  <c r="J74" i="278"/>
  <c r="CE42" i="285"/>
  <c r="J42" i="285"/>
  <c r="CF19" i="366" l="1"/>
  <c r="CF30" i="366" s="1"/>
  <c r="CF36" i="366" s="1"/>
  <c r="CF20" i="366"/>
  <c r="CF31" i="366" s="1"/>
  <c r="CF37" i="366" s="1"/>
  <c r="CF4" i="278"/>
  <c r="CF4" i="348"/>
  <c r="CF4" i="276"/>
  <c r="CF4" i="363"/>
  <c r="CF4" i="289"/>
  <c r="CF4" i="366"/>
  <c r="CF4" i="285"/>
  <c r="CF4" i="280"/>
  <c r="CF4" i="46"/>
  <c r="CF30" i="46"/>
  <c r="CF89" i="44"/>
  <c r="CF4" i="44"/>
  <c r="CE78" i="44"/>
  <c r="CF94" i="46"/>
  <c r="CF105" i="46" s="1"/>
  <c r="CF111" i="46" s="1"/>
  <c r="CF95" i="46"/>
  <c r="CF106" i="46" s="1"/>
  <c r="CF112" i="46" s="1"/>
  <c r="CF93" i="46"/>
  <c r="CF104" i="46" s="1"/>
  <c r="CF110" i="46" s="1"/>
  <c r="CF18" i="366"/>
  <c r="CF29" i="366" s="1"/>
  <c r="CF35" i="366" s="1"/>
  <c r="BC4" i="276"/>
  <c r="BC4" i="289"/>
  <c r="BC4" i="366"/>
  <c r="BC4" i="280"/>
  <c r="BC4" i="44"/>
  <c r="BC4" i="278"/>
  <c r="BC4" i="348"/>
  <c r="BC4" i="363"/>
  <c r="BC4" i="285"/>
  <c r="BC30" i="46"/>
  <c r="BC4" i="46"/>
  <c r="BC89" i="44"/>
  <c r="BB78" i="44"/>
  <c r="CE50" i="366"/>
  <c r="CE123" i="46"/>
  <c r="CE49" i="366"/>
  <c r="CE125" i="46"/>
  <c r="CE48" i="366"/>
  <c r="CE124" i="46"/>
  <c r="CF48" i="366" l="1"/>
  <c r="J35" i="366"/>
  <c r="J48" i="366" s="1"/>
  <c r="CF125" i="46"/>
  <c r="J112" i="46"/>
  <c r="J125" i="46" s="1"/>
  <c r="CE4" i="348"/>
  <c r="CE4" i="278"/>
  <c r="CE4" i="44"/>
  <c r="CE4" i="276"/>
  <c r="CE89" i="44"/>
  <c r="CE30" i="46"/>
  <c r="CE4" i="363"/>
  <c r="CE4" i="280"/>
  <c r="CE4" i="289"/>
  <c r="CE4" i="366"/>
  <c r="CD78" i="44"/>
  <c r="CE4" i="46"/>
  <c r="CE4" i="285"/>
  <c r="J36" i="366"/>
  <c r="J49" i="366" s="1"/>
  <c r="CF49" i="366"/>
  <c r="J110" i="46"/>
  <c r="J123" i="46" s="1"/>
  <c r="CF123" i="46"/>
  <c r="CF124" i="46"/>
  <c r="J111" i="46"/>
  <c r="J124" i="46" s="1"/>
  <c r="CF50" i="366"/>
  <c r="J37" i="366"/>
  <c r="J50" i="366" s="1"/>
  <c r="BB4" i="276"/>
  <c r="BB4" i="289"/>
  <c r="BB4" i="366"/>
  <c r="BB4" i="280"/>
  <c r="BB4" i="44"/>
  <c r="BB4" i="278"/>
  <c r="BB4" i="348"/>
  <c r="BB4" i="363"/>
  <c r="BB4" i="285"/>
  <c r="BB30" i="46"/>
  <c r="BB4" i="46"/>
  <c r="BB89" i="44"/>
  <c r="BA78" i="44"/>
  <c r="CD4" i="276" l="1"/>
  <c r="CD4" i="348"/>
  <c r="CD4" i="46"/>
  <c r="CD4" i="285"/>
  <c r="CD30" i="46"/>
  <c r="CD4" i="278"/>
  <c r="CD4" i="280"/>
  <c r="CD4" i="289"/>
  <c r="CC78" i="44"/>
  <c r="CD89" i="44"/>
  <c r="CD4" i="363"/>
  <c r="CD4" i="44"/>
  <c r="CD4" i="366"/>
  <c r="BA4" i="348"/>
  <c r="BA4" i="363"/>
  <c r="BA4" i="285"/>
  <c r="BA4" i="46"/>
  <c r="BA4" i="280"/>
  <c r="BA89" i="44"/>
  <c r="AZ78" i="44"/>
  <c r="BA4" i="276"/>
  <c r="BA4" i="289"/>
  <c r="BA4" i="366"/>
  <c r="BA30" i="46"/>
  <c r="BA4" i="44"/>
  <c r="BA4" i="278"/>
  <c r="CC4" i="348" l="1"/>
  <c r="CC4" i="363"/>
  <c r="CC4" i="285"/>
  <c r="CC4" i="46"/>
  <c r="CC4" i="280"/>
  <c r="CC89" i="44"/>
  <c r="CB78" i="44"/>
  <c r="CC4" i="276"/>
  <c r="CC4" i="289"/>
  <c r="CC4" i="366"/>
  <c r="CC30" i="46"/>
  <c r="CC4" i="44"/>
  <c r="CC4" i="278"/>
  <c r="AZ4" i="276"/>
  <c r="AZ4" i="289"/>
  <c r="AZ4" i="366"/>
  <c r="AZ30" i="46"/>
  <c r="AZ89" i="44"/>
  <c r="AZ4" i="44"/>
  <c r="AZ4" i="348"/>
  <c r="AZ4" i="363"/>
  <c r="AZ4" i="285"/>
  <c r="AZ4" i="46"/>
  <c r="AZ4" i="280"/>
  <c r="AZ4" i="278"/>
  <c r="AY78" i="44"/>
  <c r="CB4" i="289" l="1"/>
  <c r="CB4" i="44"/>
  <c r="CB4" i="348"/>
  <c r="CB4" i="363"/>
  <c r="CB4" i="285"/>
  <c r="CB4" i="46"/>
  <c r="CB4" i="280"/>
  <c r="CB4" i="278"/>
  <c r="CA78" i="44"/>
  <c r="CB4" i="276"/>
  <c r="CB4" i="366"/>
  <c r="CB30" i="46"/>
  <c r="CB89" i="44"/>
  <c r="AY4" i="276"/>
  <c r="AY4" i="289"/>
  <c r="AY4" i="366"/>
  <c r="AY4" i="280"/>
  <c r="AY4" i="44"/>
  <c r="AY4" i="278"/>
  <c r="AY4" i="348"/>
  <c r="AY4" i="363"/>
  <c r="AY4" i="285"/>
  <c r="AY30" i="46"/>
  <c r="AY4" i="46"/>
  <c r="AY89" i="44"/>
  <c r="AX78" i="44"/>
  <c r="CA4" i="348" l="1"/>
  <c r="CA4" i="363"/>
  <c r="CA4" i="285"/>
  <c r="CA30" i="46"/>
  <c r="CA4" i="46"/>
  <c r="CA89" i="44"/>
  <c r="BZ78" i="44"/>
  <c r="CA4" i="276"/>
  <c r="CA4" i="289"/>
  <c r="CA4" i="366"/>
  <c r="CA4" i="280"/>
  <c r="CA4" i="44"/>
  <c r="CA4" i="278"/>
  <c r="AX4" i="276"/>
  <c r="AX4" i="289"/>
  <c r="AX4" i="366"/>
  <c r="AX4" i="280"/>
  <c r="AX4" i="44"/>
  <c r="AX4" i="278"/>
  <c r="AX4" i="348"/>
  <c r="AX4" i="363"/>
  <c r="AX4" i="285"/>
  <c r="AX30" i="46"/>
  <c r="AX4" i="46"/>
  <c r="AX89" i="44"/>
  <c r="AW78" i="44"/>
  <c r="BZ4" i="276" l="1"/>
  <c r="BZ4" i="289"/>
  <c r="BZ4" i="366"/>
  <c r="BZ4" i="280"/>
  <c r="BZ4" i="44"/>
  <c r="BZ4" i="278"/>
  <c r="BZ4" i="348"/>
  <c r="BZ4" i="363"/>
  <c r="BZ4" i="285"/>
  <c r="BZ30" i="46"/>
  <c r="BZ4" i="46"/>
  <c r="BZ89" i="44"/>
  <c r="BY78" i="44"/>
  <c r="AW4" i="348"/>
  <c r="AW4" i="363"/>
  <c r="AW4" i="285"/>
  <c r="AW4" i="46"/>
  <c r="AW4" i="280"/>
  <c r="AW89" i="44"/>
  <c r="AW4" i="276"/>
  <c r="AW4" i="289"/>
  <c r="AW4" i="366"/>
  <c r="AW30" i="46"/>
  <c r="AW4" i="44"/>
  <c r="AW4" i="278"/>
  <c r="BY4" i="276" l="1"/>
  <c r="BY4" i="289"/>
  <c r="BY4" i="366"/>
  <c r="BY30" i="46"/>
  <c r="BY4" i="44"/>
  <c r="BY4" i="278"/>
  <c r="BY4" i="348"/>
  <c r="BY4" i="363"/>
  <c r="BY4" i="285"/>
  <c r="BY4" i="46"/>
  <c r="BY4" i="280"/>
  <c r="BY89" i="44"/>
  <c r="BX78" i="44"/>
  <c r="BX4" i="276" l="1"/>
  <c r="BX4" i="289"/>
  <c r="BX4" i="366"/>
  <c r="BX30" i="46"/>
  <c r="BX89" i="44"/>
  <c r="BX4" i="44"/>
  <c r="BX4" i="348"/>
  <c r="BX4" i="363"/>
  <c r="BX4" i="285"/>
  <c r="BX4" i="46"/>
  <c r="BX4" i="280"/>
  <c r="BX4" i="278"/>
  <c r="BW78" i="44"/>
  <c r="BT78" i="44"/>
  <c r="BS78" i="44" s="1"/>
  <c r="BW4" i="348" l="1"/>
  <c r="BW4" i="363"/>
  <c r="BW4" i="285"/>
  <c r="BW30" i="46"/>
  <c r="BW4" i="46"/>
  <c r="BW89" i="44"/>
  <c r="BV78" i="44"/>
  <c r="BW4" i="276"/>
  <c r="BW4" i="289"/>
  <c r="BW4" i="366"/>
  <c r="BW4" i="280"/>
  <c r="BW4" i="44"/>
  <c r="BW4" i="278"/>
  <c r="BS4" i="276"/>
  <c r="BS4" i="289"/>
  <c r="BS4" i="366"/>
  <c r="BS4" i="280"/>
  <c r="BS4" i="44"/>
  <c r="BS4" i="278"/>
  <c r="BS4" i="348"/>
  <c r="BS4" i="363"/>
  <c r="BS4" i="285"/>
  <c r="BS30" i="46"/>
  <c r="BS4" i="46"/>
  <c r="BS89" i="44"/>
  <c r="BR78" i="44"/>
  <c r="BQ78" i="44" s="1"/>
  <c r="BT4" i="348"/>
  <c r="BT4" i="276"/>
  <c r="BT4" i="363"/>
  <c r="BT4" i="289"/>
  <c r="BT4" i="285"/>
  <c r="BT4" i="366"/>
  <c r="BT4" i="46"/>
  <c r="BT30" i="46"/>
  <c r="BT4" i="280"/>
  <c r="BT89" i="44"/>
  <c r="BT4" i="278"/>
  <c r="BT4" i="44"/>
  <c r="BV4" i="276" l="1"/>
  <c r="BV4" i="289"/>
  <c r="BV4" i="366"/>
  <c r="BV4" i="280"/>
  <c r="BV4" i="44"/>
  <c r="BV4" i="278"/>
  <c r="BV4" i="348"/>
  <c r="BV4" i="363"/>
  <c r="BV4" i="285"/>
  <c r="BV30" i="46"/>
  <c r="BV4" i="46"/>
  <c r="BV89" i="44"/>
  <c r="BU78" i="44"/>
  <c r="BQ4" i="348"/>
  <c r="BQ4" i="363"/>
  <c r="BQ4" i="285"/>
  <c r="BQ4" i="46"/>
  <c r="BQ4" i="280"/>
  <c r="BQ89" i="44"/>
  <c r="BP78" i="44"/>
  <c r="BQ4" i="276"/>
  <c r="BQ4" i="289"/>
  <c r="BQ4" i="366"/>
  <c r="BQ30" i="46"/>
  <c r="BQ4" i="44"/>
  <c r="BQ4" i="278"/>
  <c r="BR4" i="276"/>
  <c r="BR4" i="289"/>
  <c r="BR4" i="366"/>
  <c r="BR4" i="280"/>
  <c r="BR4" i="44"/>
  <c r="BR4" i="278"/>
  <c r="BR4" i="348"/>
  <c r="BR4" i="363"/>
  <c r="BR4" i="285"/>
  <c r="BR30" i="46"/>
  <c r="BR4" i="46"/>
  <c r="BR89" i="44"/>
  <c r="BU4" i="348" l="1"/>
  <c r="BU4" i="363"/>
  <c r="BU4" i="285"/>
  <c r="BU4" i="46"/>
  <c r="BU4" i="280"/>
  <c r="BU89" i="44"/>
  <c r="BU4" i="276"/>
  <c r="BU4" i="289"/>
  <c r="BU4" i="366"/>
  <c r="BU30" i="46"/>
  <c r="BU4" i="44"/>
  <c r="BU4" i="278"/>
  <c r="BP4" i="348"/>
  <c r="BP4" i="363"/>
  <c r="BP4" i="285"/>
  <c r="BP4" i="46"/>
  <c r="BP4" i="280"/>
  <c r="BP4" i="278"/>
  <c r="BO78" i="44"/>
  <c r="BP4" i="276"/>
  <c r="BP4" i="289"/>
  <c r="BP4" i="366"/>
  <c r="BP30" i="46"/>
  <c r="BP89" i="44"/>
  <c r="BP4" i="44"/>
  <c r="BO4" i="276" l="1"/>
  <c r="BO4" i="289"/>
  <c r="BO4" i="366"/>
  <c r="BO4" i="280"/>
  <c r="BO4" i="44"/>
  <c r="BO4" i="278"/>
  <c r="BO4" i="348"/>
  <c r="BO4" i="363"/>
  <c r="BO4" i="285"/>
  <c r="BO30" i="46"/>
  <c r="BO4" i="46"/>
  <c r="BO89" i="44"/>
  <c r="BN78" i="44"/>
  <c r="BN4" i="276" l="1"/>
  <c r="BN4" i="289"/>
  <c r="BN4" i="366"/>
  <c r="BN4" i="280"/>
  <c r="BN4" i="44"/>
  <c r="BN4" i="278"/>
  <c r="BN4" i="348"/>
  <c r="BN4" i="363"/>
  <c r="BN4" i="285"/>
  <c r="BN30" i="46"/>
  <c r="BN4" i="46"/>
  <c r="BN89" i="44"/>
  <c r="BM78" i="44"/>
  <c r="BM4" i="276" l="1"/>
  <c r="BM4" i="289"/>
  <c r="BM4" i="366"/>
  <c r="BM30" i="46"/>
  <c r="BM4" i="44"/>
  <c r="BM4" i="278"/>
  <c r="BM4" i="348"/>
  <c r="BM4" i="363"/>
  <c r="BM4" i="285"/>
  <c r="BM4" i="46"/>
  <c r="BM4" i="280"/>
  <c r="BM89" i="44"/>
  <c r="BL78" i="44"/>
  <c r="BL4" i="348" l="1"/>
  <c r="BL4" i="363"/>
  <c r="BL4" i="285"/>
  <c r="BL4" i="46"/>
  <c r="BL4" i="280"/>
  <c r="BL4" i="278"/>
  <c r="BK78" i="44"/>
  <c r="BL4" i="276"/>
  <c r="BL4" i="289"/>
  <c r="BL4" i="366"/>
  <c r="BL30" i="46"/>
  <c r="BL89" i="44"/>
  <c r="BL4" i="44"/>
  <c r="L33" i="46"/>
  <c r="L53" i="46" s="1"/>
  <c r="L61" i="46" s="1"/>
  <c r="L52" i="46"/>
  <c r="L60" i="46" s="1"/>
  <c r="L34" i="46"/>
  <c r="L54" i="46" s="1"/>
  <c r="L62" i="46" s="1"/>
  <c r="BK4" i="276" l="1"/>
  <c r="BK4" i="289"/>
  <c r="BK4" i="366"/>
  <c r="BK4" i="280"/>
  <c r="BK4" i="44"/>
  <c r="BK4" i="278"/>
  <c r="BK4" i="348"/>
  <c r="BK4" i="363"/>
  <c r="BK4" i="285"/>
  <c r="BK30" i="46"/>
  <c r="BK4" i="46"/>
  <c r="BK89" i="44"/>
  <c r="BJ78" i="44"/>
  <c r="L73" i="46"/>
  <c r="L71" i="46"/>
  <c r="L72" i="46"/>
  <c r="BJ4" i="348" l="1"/>
  <c r="BJ4" i="363"/>
  <c r="BJ4" i="285"/>
  <c r="BJ30" i="46"/>
  <c r="BJ4" i="46"/>
  <c r="BJ89" i="44"/>
  <c r="BI78" i="44"/>
  <c r="BJ4" i="276"/>
  <c r="BJ4" i="289"/>
  <c r="BJ4" i="366"/>
  <c r="BJ4" i="280"/>
  <c r="BJ4" i="44"/>
  <c r="BJ4" i="278"/>
  <c r="BI4" i="276" l="1"/>
  <c r="BI4" i="289"/>
  <c r="BI4" i="366"/>
  <c r="BI30" i="46"/>
  <c r="BI4" i="44"/>
  <c r="BI4" i="278"/>
  <c r="BI4" i="348"/>
  <c r="BI4" i="363"/>
  <c r="BI4" i="285"/>
  <c r="BI4" i="46"/>
  <c r="BI4" i="280"/>
  <c r="BI89" i="44"/>
  <c r="F91" i="44" s="1"/>
  <c r="F141" i="44" l="1"/>
  <c r="F44" i="48"/>
  <c r="F148" i="44"/>
  <c r="Q150" i="44" l="1"/>
  <c r="Q24" i="373" s="1"/>
  <c r="M150" i="44"/>
  <c r="M24" i="373" s="1"/>
  <c r="L150" i="44"/>
  <c r="P150" i="44"/>
  <c r="P24" i="373" s="1"/>
  <c r="N150" i="44"/>
  <c r="N24" i="373" s="1"/>
  <c r="O150" i="44"/>
  <c r="O24" i="373" s="1"/>
  <c r="N143" i="44"/>
  <c r="M143" i="44"/>
  <c r="L143" i="44"/>
  <c r="O143" i="44"/>
  <c r="Q143" i="44"/>
  <c r="P143" i="44"/>
  <c r="L24" i="373" l="1"/>
  <c r="L27" i="373" s="1"/>
  <c r="L37" i="373" s="1"/>
  <c r="L15" i="46" s="1"/>
  <c r="L19" i="46" s="1"/>
  <c r="L28" i="46" s="1"/>
  <c r="J150" i="44"/>
  <c r="J24" i="373" s="1"/>
  <c r="P8" i="373"/>
  <c r="P53" i="48"/>
  <c r="O8" i="373"/>
  <c r="O53" i="48"/>
  <c r="M53" i="48"/>
  <c r="M8" i="373"/>
  <c r="O26" i="373"/>
  <c r="O36" i="373" s="1"/>
  <c r="O14" i="46" s="1"/>
  <c r="O27" i="373"/>
  <c r="O37" i="373" s="1"/>
  <c r="O15" i="46" s="1"/>
  <c r="O25" i="373"/>
  <c r="O35" i="373" s="1"/>
  <c r="O13" i="46" s="1"/>
  <c r="P27" i="373"/>
  <c r="P37" i="373" s="1"/>
  <c r="P15" i="46" s="1"/>
  <c r="P25" i="373"/>
  <c r="P35" i="373" s="1"/>
  <c r="P13" i="46" s="1"/>
  <c r="P26" i="373"/>
  <c r="P36" i="373" s="1"/>
  <c r="P14" i="46" s="1"/>
  <c r="M26" i="373"/>
  <c r="M36" i="373" s="1"/>
  <c r="M14" i="46" s="1"/>
  <c r="M25" i="373"/>
  <c r="M35" i="373" s="1"/>
  <c r="M13" i="46" s="1"/>
  <c r="M27" i="373"/>
  <c r="M37" i="373" s="1"/>
  <c r="M15" i="46" s="1"/>
  <c r="Q53" i="48"/>
  <c r="Q8" i="373"/>
  <c r="L53" i="48"/>
  <c r="L8" i="373"/>
  <c r="N8" i="373"/>
  <c r="N53" i="48"/>
  <c r="N25" i="373"/>
  <c r="N35" i="373" s="1"/>
  <c r="N13" i="46" s="1"/>
  <c r="N26" i="373"/>
  <c r="N36" i="373" s="1"/>
  <c r="N14" i="46" s="1"/>
  <c r="N27" i="373"/>
  <c r="N37" i="373" s="1"/>
  <c r="N15" i="46" s="1"/>
  <c r="L25" i="373"/>
  <c r="Q25" i="373"/>
  <c r="Q35" i="373" s="1"/>
  <c r="Q13" i="46" s="1"/>
  <c r="Q27" i="373"/>
  <c r="Q37" i="373" s="1"/>
  <c r="Q15" i="46" s="1"/>
  <c r="Q26" i="373"/>
  <c r="Q36" i="373" s="1"/>
  <c r="Q14" i="46" s="1"/>
  <c r="L26" i="373" l="1"/>
  <c r="L36" i="373" s="1"/>
  <c r="L14" i="46" s="1"/>
  <c r="L18" i="46" s="1"/>
  <c r="L27" i="46" s="1"/>
  <c r="T33" i="46" s="1"/>
  <c r="T53" i="46" s="1"/>
  <c r="T61" i="46" s="1"/>
  <c r="T72" i="46" s="1"/>
  <c r="W34" i="46"/>
  <c r="W54" i="46" s="1"/>
  <c r="W62" i="46" s="1"/>
  <c r="W73" i="46" s="1"/>
  <c r="U34" i="46"/>
  <c r="U54" i="46" s="1"/>
  <c r="U62" i="46" s="1"/>
  <c r="U73" i="46" s="1"/>
  <c r="S34" i="46"/>
  <c r="S54" i="46" s="1"/>
  <c r="S62" i="46" s="1"/>
  <c r="S73" i="46" s="1"/>
  <c r="Q34" i="46"/>
  <c r="Q54" i="46" s="1"/>
  <c r="Q62" i="46" s="1"/>
  <c r="Q73" i="46" s="1"/>
  <c r="O34" i="46"/>
  <c r="O54" i="46" s="1"/>
  <c r="O62" i="46" s="1"/>
  <c r="O73" i="46" s="1"/>
  <c r="M34" i="46"/>
  <c r="M54" i="46" s="1"/>
  <c r="M62" i="46" s="1"/>
  <c r="V34" i="46"/>
  <c r="V54" i="46" s="1"/>
  <c r="V62" i="46" s="1"/>
  <c r="V73" i="46" s="1"/>
  <c r="R34" i="46"/>
  <c r="R54" i="46" s="1"/>
  <c r="R62" i="46" s="1"/>
  <c r="R73" i="46" s="1"/>
  <c r="N34" i="46"/>
  <c r="N54" i="46" s="1"/>
  <c r="N62" i="46" s="1"/>
  <c r="N73" i="46" s="1"/>
  <c r="X34" i="46"/>
  <c r="X54" i="46" s="1"/>
  <c r="X62" i="46" s="1"/>
  <c r="X73" i="46" s="1"/>
  <c r="X79" i="46" s="1"/>
  <c r="T34" i="46"/>
  <c r="T54" i="46" s="1"/>
  <c r="T62" i="46" s="1"/>
  <c r="T73" i="46" s="1"/>
  <c r="P34" i="46"/>
  <c r="P54" i="46" s="1"/>
  <c r="P62" i="46" s="1"/>
  <c r="P73" i="46" s="1"/>
  <c r="P33" i="46"/>
  <c r="P53" i="46" s="1"/>
  <c r="P61" i="46" s="1"/>
  <c r="P72" i="46" s="1"/>
  <c r="S33" i="46"/>
  <c r="S53" i="46" s="1"/>
  <c r="S61" i="46" s="1"/>
  <c r="S72" i="46" s="1"/>
  <c r="M33" i="46"/>
  <c r="M53" i="46" s="1"/>
  <c r="M61" i="46" s="1"/>
  <c r="L35" i="373"/>
  <c r="L13" i="46" s="1"/>
  <c r="L26" i="46" s="1"/>
  <c r="F31" i="373"/>
  <c r="M19" i="46"/>
  <c r="M18" i="46"/>
  <c r="U33" i="46" l="1"/>
  <c r="U53" i="46" s="1"/>
  <c r="U61" i="46" s="1"/>
  <c r="U72" i="46" s="1"/>
  <c r="X33" i="46"/>
  <c r="X53" i="46" s="1"/>
  <c r="X61" i="46" s="1"/>
  <c r="X72" i="46" s="1"/>
  <c r="X78" i="46" s="1"/>
  <c r="V33" i="46"/>
  <c r="V53" i="46" s="1"/>
  <c r="V61" i="46" s="1"/>
  <c r="V72" i="46" s="1"/>
  <c r="R33" i="46"/>
  <c r="R53" i="46" s="1"/>
  <c r="R61" i="46" s="1"/>
  <c r="R72" i="46" s="1"/>
  <c r="Q33" i="46"/>
  <c r="Q53" i="46" s="1"/>
  <c r="Q61" i="46" s="1"/>
  <c r="Q72" i="46" s="1"/>
  <c r="O33" i="46"/>
  <c r="O53" i="46" s="1"/>
  <c r="O61" i="46" s="1"/>
  <c r="O72" i="46" s="1"/>
  <c r="W33" i="46"/>
  <c r="W53" i="46" s="1"/>
  <c r="W61" i="46" s="1"/>
  <c r="W72" i="46" s="1"/>
  <c r="N33" i="46"/>
  <c r="N53" i="46" s="1"/>
  <c r="N61" i="46" s="1"/>
  <c r="N72" i="46" s="1"/>
  <c r="N18" i="46"/>
  <c r="M27" i="46"/>
  <c r="F19" i="286"/>
  <c r="F20" i="286" s="1"/>
  <c r="W35" i="373"/>
  <c r="M72" i="46"/>
  <c r="X27" i="348"/>
  <c r="X33" i="348" s="1"/>
  <c r="X45" i="366"/>
  <c r="X55" i="366" s="1"/>
  <c r="X120" i="46"/>
  <c r="X130" i="46" s="1"/>
  <c r="X17" i="348"/>
  <c r="X23" i="348" s="1"/>
  <c r="M17" i="46"/>
  <c r="N19" i="46"/>
  <c r="M28" i="46"/>
  <c r="V32" i="46"/>
  <c r="V52" i="46" s="1"/>
  <c r="V60" i="46" s="1"/>
  <c r="V71" i="46" s="1"/>
  <c r="T32" i="46"/>
  <c r="T52" i="46" s="1"/>
  <c r="T60" i="46" s="1"/>
  <c r="T71" i="46" s="1"/>
  <c r="R32" i="46"/>
  <c r="R52" i="46" s="1"/>
  <c r="R60" i="46" s="1"/>
  <c r="R71" i="46" s="1"/>
  <c r="P32" i="46"/>
  <c r="P52" i="46" s="1"/>
  <c r="P60" i="46" s="1"/>
  <c r="P71" i="46" s="1"/>
  <c r="N32" i="46"/>
  <c r="N52" i="46" s="1"/>
  <c r="N60" i="46" s="1"/>
  <c r="N71" i="46" s="1"/>
  <c r="U32" i="46"/>
  <c r="U52" i="46" s="1"/>
  <c r="U60" i="46" s="1"/>
  <c r="U71" i="46" s="1"/>
  <c r="Q32" i="46"/>
  <c r="Q52" i="46" s="1"/>
  <c r="Q60" i="46" s="1"/>
  <c r="Q71" i="46" s="1"/>
  <c r="M32" i="46"/>
  <c r="M52" i="46" s="1"/>
  <c r="M60" i="46" s="1"/>
  <c r="W32" i="46"/>
  <c r="W52" i="46" s="1"/>
  <c r="W60" i="46" s="1"/>
  <c r="W71" i="46" s="1"/>
  <c r="S32" i="46"/>
  <c r="S52" i="46" s="1"/>
  <c r="S60" i="46" s="1"/>
  <c r="S71" i="46" s="1"/>
  <c r="O32" i="46"/>
  <c r="O52" i="46" s="1"/>
  <c r="O60" i="46" s="1"/>
  <c r="O71" i="46" s="1"/>
  <c r="X32" i="46"/>
  <c r="X52" i="46" s="1"/>
  <c r="X60" i="46" s="1"/>
  <c r="X71" i="46" s="1"/>
  <c r="X77" i="46" s="1"/>
  <c r="X28" i="348"/>
  <c r="X34" i="348" s="1"/>
  <c r="X46" i="366"/>
  <c r="X56" i="366" s="1"/>
  <c r="X121" i="46"/>
  <c r="X131" i="46" s="1"/>
  <c r="X18" i="348"/>
  <c r="X24" i="348" s="1"/>
  <c r="M73" i="46"/>
  <c r="X67" i="366" l="1"/>
  <c r="X73" i="366" s="1"/>
  <c r="X119" i="46"/>
  <c r="X129" i="46" s="1"/>
  <c r="X16" i="348"/>
  <c r="X22" i="348" s="1"/>
  <c r="X44" i="366"/>
  <c r="X54" i="366" s="1"/>
  <c r="X26" i="348"/>
  <c r="X32" i="348" s="1"/>
  <c r="M71" i="46"/>
  <c r="AH34" i="46"/>
  <c r="AH54" i="46" s="1"/>
  <c r="AH62" i="46" s="1"/>
  <c r="AH73" i="46" s="1"/>
  <c r="AH79" i="46" s="1"/>
  <c r="AG34" i="46"/>
  <c r="AG54" i="46" s="1"/>
  <c r="AG62" i="46" s="1"/>
  <c r="AG73" i="46" s="1"/>
  <c r="AG79" i="46" s="1"/>
  <c r="AE34" i="46"/>
  <c r="AE54" i="46" s="1"/>
  <c r="AE62" i="46" s="1"/>
  <c r="AE73" i="46" s="1"/>
  <c r="AE79" i="46" s="1"/>
  <c r="AC34" i="46"/>
  <c r="AC54" i="46" s="1"/>
  <c r="AC62" i="46" s="1"/>
  <c r="AC73" i="46" s="1"/>
  <c r="AC79" i="46" s="1"/>
  <c r="AA34" i="46"/>
  <c r="AA54" i="46" s="1"/>
  <c r="AA62" i="46" s="1"/>
  <c r="AA73" i="46" s="1"/>
  <c r="AA79" i="46" s="1"/>
  <c r="Y34" i="46"/>
  <c r="Y54" i="46" s="1"/>
  <c r="Y62" i="46" s="1"/>
  <c r="AI34" i="46"/>
  <c r="AI54" i="46" s="1"/>
  <c r="AI62" i="46" s="1"/>
  <c r="AI73" i="46" s="1"/>
  <c r="AI79" i="46" s="1"/>
  <c r="AD34" i="46"/>
  <c r="AD54" i="46" s="1"/>
  <c r="AD62" i="46" s="1"/>
  <c r="AD73" i="46" s="1"/>
  <c r="AD79" i="46" s="1"/>
  <c r="Z34" i="46"/>
  <c r="Z54" i="46" s="1"/>
  <c r="Z62" i="46" s="1"/>
  <c r="Z73" i="46" s="1"/>
  <c r="Z79" i="46" s="1"/>
  <c r="AJ34" i="46"/>
  <c r="AJ54" i="46" s="1"/>
  <c r="AJ62" i="46" s="1"/>
  <c r="AJ73" i="46" s="1"/>
  <c r="AJ79" i="46" s="1"/>
  <c r="AF34" i="46"/>
  <c r="AF54" i="46" s="1"/>
  <c r="AF62" i="46" s="1"/>
  <c r="AF73" i="46" s="1"/>
  <c r="AF79" i="46" s="1"/>
  <c r="AB34" i="46"/>
  <c r="AB54" i="46" s="1"/>
  <c r="AB62" i="46" s="1"/>
  <c r="AB73" i="46" s="1"/>
  <c r="AB79" i="46" s="1"/>
  <c r="N17" i="46"/>
  <c r="M26" i="46"/>
  <c r="X66" i="366"/>
  <c r="X72" i="366" s="1"/>
  <c r="AJ33" i="46"/>
  <c r="AJ53" i="46" s="1"/>
  <c r="AJ61" i="46" s="1"/>
  <c r="AJ72" i="46" s="1"/>
  <c r="AJ78" i="46" s="1"/>
  <c r="AF33" i="46"/>
  <c r="AF53" i="46" s="1"/>
  <c r="AF61" i="46" s="1"/>
  <c r="AF72" i="46" s="1"/>
  <c r="AF78" i="46" s="1"/>
  <c r="AD33" i="46"/>
  <c r="AD53" i="46" s="1"/>
  <c r="AD61" i="46" s="1"/>
  <c r="AD72" i="46" s="1"/>
  <c r="AD78" i="46" s="1"/>
  <c r="AB33" i="46"/>
  <c r="AB53" i="46" s="1"/>
  <c r="AB61" i="46" s="1"/>
  <c r="AB72" i="46" s="1"/>
  <c r="AB78" i="46" s="1"/>
  <c r="Z33" i="46"/>
  <c r="Z53" i="46" s="1"/>
  <c r="AG33" i="46"/>
  <c r="AG53" i="46" s="1"/>
  <c r="AG61" i="46" s="1"/>
  <c r="AG72" i="46" s="1"/>
  <c r="AG78" i="46" s="1"/>
  <c r="AC33" i="46"/>
  <c r="AC53" i="46" s="1"/>
  <c r="AC61" i="46" s="1"/>
  <c r="AC72" i="46" s="1"/>
  <c r="AC78" i="46" s="1"/>
  <c r="Y33" i="46"/>
  <c r="Y53" i="46" s="1"/>
  <c r="Y61" i="46" s="1"/>
  <c r="AE33" i="46"/>
  <c r="AE53" i="46" s="1"/>
  <c r="AE61" i="46" s="1"/>
  <c r="AE72" i="46" s="1"/>
  <c r="AE78" i="46" s="1"/>
  <c r="AA33" i="46"/>
  <c r="AA53" i="46" s="1"/>
  <c r="AA61" i="46" s="1"/>
  <c r="AA72" i="46" s="1"/>
  <c r="AA78" i="46" s="1"/>
  <c r="AH33" i="46"/>
  <c r="AH53" i="46" s="1"/>
  <c r="AH61" i="46" s="1"/>
  <c r="AH72" i="46" s="1"/>
  <c r="AH78" i="46" s="1"/>
  <c r="AI33" i="46"/>
  <c r="AI53" i="46" s="1"/>
  <c r="AI61" i="46" s="1"/>
  <c r="AI72" i="46" s="1"/>
  <c r="AI78" i="46" s="1"/>
  <c r="X142" i="46"/>
  <c r="X148" i="46" s="1"/>
  <c r="O19" i="46"/>
  <c r="N28" i="46"/>
  <c r="X141" i="46"/>
  <c r="X147" i="46" s="1"/>
  <c r="F3" i="348"/>
  <c r="F3" i="276"/>
  <c r="F3" i="289"/>
  <c r="F3" i="366"/>
  <c r="F3" i="46"/>
  <c r="F3" i="368"/>
  <c r="F3" i="278"/>
  <c r="F3" i="370"/>
  <c r="F3" i="285"/>
  <c r="F3" i="44"/>
  <c r="F3" i="286"/>
  <c r="F3" i="363"/>
  <c r="F3" i="280"/>
  <c r="F3" i="48"/>
  <c r="O18" i="46"/>
  <c r="N27" i="46"/>
  <c r="Z61" i="46" l="1"/>
  <c r="Z72" i="46" s="1"/>
  <c r="Z78" i="46" s="1"/>
  <c r="AU33" i="46"/>
  <c r="AU53" i="46" s="1"/>
  <c r="AU61" i="46" s="1"/>
  <c r="AU72" i="46" s="1"/>
  <c r="AU78" i="46" s="1"/>
  <c r="AV33" i="46"/>
  <c r="AV53" i="46" s="1"/>
  <c r="AV61" i="46" s="1"/>
  <c r="AV72" i="46" s="1"/>
  <c r="AV78" i="46" s="1"/>
  <c r="AS33" i="46"/>
  <c r="AS53" i="46" s="1"/>
  <c r="AS61" i="46" s="1"/>
  <c r="AS72" i="46" s="1"/>
  <c r="AS78" i="46" s="1"/>
  <c r="AQ33" i="46"/>
  <c r="AQ53" i="46" s="1"/>
  <c r="AQ61" i="46" s="1"/>
  <c r="AQ72" i="46" s="1"/>
  <c r="AQ78" i="46" s="1"/>
  <c r="AO33" i="46"/>
  <c r="AO53" i="46" s="1"/>
  <c r="AO61" i="46" s="1"/>
  <c r="AO72" i="46" s="1"/>
  <c r="AO78" i="46" s="1"/>
  <c r="AM33" i="46"/>
  <c r="AM53" i="46" s="1"/>
  <c r="AM61" i="46" s="1"/>
  <c r="AM72" i="46" s="1"/>
  <c r="AM78" i="46" s="1"/>
  <c r="AK33" i="46"/>
  <c r="AK53" i="46" s="1"/>
  <c r="AK61" i="46" s="1"/>
  <c r="AK72" i="46" s="1"/>
  <c r="AK78" i="46" s="1"/>
  <c r="AR33" i="46"/>
  <c r="AR53" i="46" s="1"/>
  <c r="AR61" i="46" s="1"/>
  <c r="AR72" i="46" s="1"/>
  <c r="AR78" i="46" s="1"/>
  <c r="AN33" i="46"/>
  <c r="AN53" i="46" s="1"/>
  <c r="AN61" i="46" s="1"/>
  <c r="AN72" i="46" s="1"/>
  <c r="AN78" i="46" s="1"/>
  <c r="AT33" i="46"/>
  <c r="AT53" i="46" s="1"/>
  <c r="AT61" i="46" s="1"/>
  <c r="AT72" i="46" s="1"/>
  <c r="AT78" i="46" s="1"/>
  <c r="AP33" i="46"/>
  <c r="AP53" i="46" s="1"/>
  <c r="AP61" i="46" s="1"/>
  <c r="AP72" i="46" s="1"/>
  <c r="AP78" i="46" s="1"/>
  <c r="AL33" i="46"/>
  <c r="AL53" i="46" s="1"/>
  <c r="AL61" i="46" s="1"/>
  <c r="AL72" i="46" s="1"/>
  <c r="AL78" i="46" s="1"/>
  <c r="AV34" i="46"/>
  <c r="AV54" i="46" s="1"/>
  <c r="AV62" i="46" s="1"/>
  <c r="AV73" i="46" s="1"/>
  <c r="AV79" i="46" s="1"/>
  <c r="AU34" i="46"/>
  <c r="AU54" i="46" s="1"/>
  <c r="AU62" i="46" s="1"/>
  <c r="AU73" i="46" s="1"/>
  <c r="AU79" i="46" s="1"/>
  <c r="AS34" i="46"/>
  <c r="AS54" i="46" s="1"/>
  <c r="AS62" i="46" s="1"/>
  <c r="AS73" i="46" s="1"/>
  <c r="AS79" i="46" s="1"/>
  <c r="AQ34" i="46"/>
  <c r="AQ54" i="46" s="1"/>
  <c r="AQ62" i="46" s="1"/>
  <c r="AQ73" i="46" s="1"/>
  <c r="AQ79" i="46" s="1"/>
  <c r="AO34" i="46"/>
  <c r="AO54" i="46" s="1"/>
  <c r="AO62" i="46" s="1"/>
  <c r="AO73" i="46" s="1"/>
  <c r="AO79" i="46" s="1"/>
  <c r="AM34" i="46"/>
  <c r="AM54" i="46" s="1"/>
  <c r="AM62" i="46" s="1"/>
  <c r="AM73" i="46" s="1"/>
  <c r="AM79" i="46" s="1"/>
  <c r="AK34" i="46"/>
  <c r="AK54" i="46" s="1"/>
  <c r="AK62" i="46" s="1"/>
  <c r="AK73" i="46" s="1"/>
  <c r="AK79" i="46" s="1"/>
  <c r="AR34" i="46"/>
  <c r="AR54" i="46" s="1"/>
  <c r="AR62" i="46" s="1"/>
  <c r="AR73" i="46" s="1"/>
  <c r="AR79" i="46" s="1"/>
  <c r="AN34" i="46"/>
  <c r="AN54" i="46" s="1"/>
  <c r="AN62" i="46" s="1"/>
  <c r="AN73" i="46" s="1"/>
  <c r="AN79" i="46" s="1"/>
  <c r="AT34" i="46"/>
  <c r="AT54" i="46" s="1"/>
  <c r="AT62" i="46" s="1"/>
  <c r="AT73" i="46" s="1"/>
  <c r="AT79" i="46" s="1"/>
  <c r="AP34" i="46"/>
  <c r="AP54" i="46" s="1"/>
  <c r="AP62" i="46" s="1"/>
  <c r="AP73" i="46" s="1"/>
  <c r="AP79" i="46" s="1"/>
  <c r="AL34" i="46"/>
  <c r="AL54" i="46" s="1"/>
  <c r="AL62" i="46" s="1"/>
  <c r="AL73" i="46" s="1"/>
  <c r="AL79" i="46" s="1"/>
  <c r="AA17" i="348"/>
  <c r="AA120" i="46"/>
  <c r="AA27" i="348"/>
  <c r="AA33" i="348" s="1"/>
  <c r="AA45" i="366"/>
  <c r="AG17" i="348"/>
  <c r="AG120" i="46"/>
  <c r="AG130" i="46" s="1"/>
  <c r="AG141" i="46" s="1"/>
  <c r="AG147" i="46" s="1"/>
  <c r="AG27" i="348"/>
  <c r="AG33" i="348" s="1"/>
  <c r="AG45" i="366"/>
  <c r="AG55" i="366" s="1"/>
  <c r="AG66" i="366" s="1"/>
  <c r="AG72" i="366" s="1"/>
  <c r="AF27" i="348"/>
  <c r="AF33" i="348" s="1"/>
  <c r="AF45" i="366"/>
  <c r="AF55" i="366" s="1"/>
  <c r="AF66" i="366" s="1"/>
  <c r="AF72" i="366" s="1"/>
  <c r="AF120" i="46"/>
  <c r="AF130" i="46" s="1"/>
  <c r="AF141" i="46" s="1"/>
  <c r="AF147" i="46" s="1"/>
  <c r="AF17" i="348"/>
  <c r="AH32" i="46"/>
  <c r="AH52" i="46" s="1"/>
  <c r="AH60" i="46" s="1"/>
  <c r="AH71" i="46" s="1"/>
  <c r="AH77" i="46" s="1"/>
  <c r="AA32" i="46"/>
  <c r="AA52" i="46" s="1"/>
  <c r="AA60" i="46" s="1"/>
  <c r="AA71" i="46" s="1"/>
  <c r="AA77" i="46" s="1"/>
  <c r="AJ32" i="46"/>
  <c r="AJ52" i="46" s="1"/>
  <c r="AJ60" i="46" s="1"/>
  <c r="AJ71" i="46" s="1"/>
  <c r="AJ77" i="46" s="1"/>
  <c r="Y32" i="46"/>
  <c r="Y52" i="46" s="1"/>
  <c r="Y60" i="46" s="1"/>
  <c r="AI32" i="46"/>
  <c r="AI52" i="46" s="1"/>
  <c r="AI60" i="46" s="1"/>
  <c r="AI71" i="46" s="1"/>
  <c r="AI77" i="46" s="1"/>
  <c r="AE32" i="46"/>
  <c r="AE52" i="46" s="1"/>
  <c r="AE60" i="46" s="1"/>
  <c r="AE71" i="46" s="1"/>
  <c r="AE77" i="46" s="1"/>
  <c r="AB32" i="46"/>
  <c r="AB52" i="46" s="1"/>
  <c r="AB60" i="46" s="1"/>
  <c r="AB71" i="46" s="1"/>
  <c r="AB77" i="46" s="1"/>
  <c r="AF32" i="46"/>
  <c r="AF52" i="46" s="1"/>
  <c r="AF60" i="46" s="1"/>
  <c r="AF71" i="46" s="1"/>
  <c r="AF77" i="46" s="1"/>
  <c r="AG32" i="46"/>
  <c r="AG52" i="46" s="1"/>
  <c r="AG60" i="46" s="1"/>
  <c r="AG71" i="46" s="1"/>
  <c r="AG77" i="46" s="1"/>
  <c r="AD32" i="46"/>
  <c r="AD52" i="46" s="1"/>
  <c r="AD60" i="46" s="1"/>
  <c r="AD71" i="46" s="1"/>
  <c r="AD77" i="46" s="1"/>
  <c r="AC32" i="46"/>
  <c r="AC52" i="46" s="1"/>
  <c r="AC60" i="46" s="1"/>
  <c r="AC71" i="46" s="1"/>
  <c r="AC77" i="46" s="1"/>
  <c r="Z32" i="46"/>
  <c r="Z52" i="46" s="1"/>
  <c r="Z60" i="46" s="1"/>
  <c r="Z71" i="46" s="1"/>
  <c r="Z77" i="46" s="1"/>
  <c r="AJ28" i="348"/>
  <c r="AJ34" i="348" s="1"/>
  <c r="AJ46" i="366"/>
  <c r="AJ56" i="366" s="1"/>
  <c r="AJ67" i="366" s="1"/>
  <c r="AJ73" i="366" s="1"/>
  <c r="AJ18" i="348"/>
  <c r="AJ121" i="46"/>
  <c r="AJ131" i="46" s="1"/>
  <c r="AJ142" i="46" s="1"/>
  <c r="AJ148" i="46" s="1"/>
  <c r="AC28" i="348"/>
  <c r="AC34" i="348" s="1"/>
  <c r="AC46" i="366"/>
  <c r="AC56" i="366" s="1"/>
  <c r="AC67" i="366" s="1"/>
  <c r="AC73" i="366" s="1"/>
  <c r="AC18" i="348"/>
  <c r="AC121" i="46"/>
  <c r="AC131" i="46" s="1"/>
  <c r="AC142" i="46" s="1"/>
  <c r="AC148" i="46" s="1"/>
  <c r="P18" i="46"/>
  <c r="Q18" i="46" s="1"/>
  <c r="O27" i="46"/>
  <c r="X10" i="276"/>
  <c r="L10" i="370" s="1"/>
  <c r="X10" i="363"/>
  <c r="X16" i="285"/>
  <c r="X28" i="363"/>
  <c r="P19" i="46"/>
  <c r="O28" i="46"/>
  <c r="X11" i="276"/>
  <c r="L11" i="370" s="1"/>
  <c r="X11" i="363"/>
  <c r="X29" i="363"/>
  <c r="X17" i="285"/>
  <c r="AH27" i="348"/>
  <c r="AH33" i="348" s="1"/>
  <c r="AH17" i="348"/>
  <c r="AH120" i="46"/>
  <c r="AH130" i="46" s="1"/>
  <c r="AH141" i="46" s="1"/>
  <c r="AH147" i="46" s="1"/>
  <c r="AH45" i="366"/>
  <c r="AH55" i="366" s="1"/>
  <c r="AH66" i="366" s="1"/>
  <c r="AH72" i="366" s="1"/>
  <c r="AE17" i="348"/>
  <c r="AE120" i="46"/>
  <c r="AE130" i="46" s="1"/>
  <c r="AE141" i="46" s="1"/>
  <c r="AE147" i="46" s="1"/>
  <c r="AE27" i="348"/>
  <c r="AE33" i="348" s="1"/>
  <c r="AE45" i="366"/>
  <c r="AE55" i="366" s="1"/>
  <c r="AE66" i="366" s="1"/>
  <c r="AE72" i="366" s="1"/>
  <c r="AC17" i="348"/>
  <c r="AC120" i="46"/>
  <c r="AC130" i="46" s="1"/>
  <c r="AC141" i="46" s="1"/>
  <c r="AC147" i="46" s="1"/>
  <c r="AC27" i="348"/>
  <c r="AC33" i="348" s="1"/>
  <c r="AC45" i="366"/>
  <c r="AC55" i="366" s="1"/>
  <c r="AC66" i="366" s="1"/>
  <c r="AC72" i="366" s="1"/>
  <c r="AD27" i="348"/>
  <c r="AD33" i="348" s="1"/>
  <c r="AD45" i="366"/>
  <c r="AD55" i="366" s="1"/>
  <c r="AD66" i="366" s="1"/>
  <c r="AD72" i="366" s="1"/>
  <c r="AD120" i="46"/>
  <c r="AD130" i="46" s="1"/>
  <c r="AD141" i="46" s="1"/>
  <c r="AD147" i="46" s="1"/>
  <c r="AD17" i="348"/>
  <c r="AJ27" i="348"/>
  <c r="AJ33" i="348" s="1"/>
  <c r="AJ120" i="46"/>
  <c r="AJ130" i="46" s="1"/>
  <c r="AJ141" i="46" s="1"/>
  <c r="AJ147" i="46" s="1"/>
  <c r="AJ17" i="348"/>
  <c r="AJ45" i="366"/>
  <c r="AJ55" i="366" s="1"/>
  <c r="AJ66" i="366" s="1"/>
  <c r="AJ72" i="366" s="1"/>
  <c r="X14" i="276"/>
  <c r="L14" i="370" s="1"/>
  <c r="X33" i="363"/>
  <c r="X31" i="285"/>
  <c r="X15" i="363"/>
  <c r="N26" i="46"/>
  <c r="O17" i="46"/>
  <c r="AF28" i="348"/>
  <c r="AF34" i="348" s="1"/>
  <c r="AF46" i="366"/>
  <c r="AF56" i="366" s="1"/>
  <c r="AF67" i="366" s="1"/>
  <c r="AF73" i="366" s="1"/>
  <c r="AF121" i="46"/>
  <c r="AF131" i="46" s="1"/>
  <c r="AF142" i="46" s="1"/>
  <c r="AF148" i="46" s="1"/>
  <c r="AF18" i="348"/>
  <c r="Z18" i="348"/>
  <c r="Z121" i="46"/>
  <c r="Z131" i="46" s="1"/>
  <c r="Z142" i="46" s="1"/>
  <c r="Z148" i="46" s="1"/>
  <c r="Z46" i="366"/>
  <c r="Z56" i="366" s="1"/>
  <c r="Z67" i="366" s="1"/>
  <c r="Z73" i="366" s="1"/>
  <c r="Z28" i="348"/>
  <c r="Z34" i="348" s="1"/>
  <c r="AI28" i="348"/>
  <c r="AI34" i="348" s="1"/>
  <c r="AI46" i="366"/>
  <c r="AI56" i="366" s="1"/>
  <c r="AI67" i="366" s="1"/>
  <c r="AI73" i="366" s="1"/>
  <c r="AI18" i="348"/>
  <c r="AI121" i="46"/>
  <c r="AI131" i="46" s="1"/>
  <c r="AI142" i="46" s="1"/>
  <c r="AI148" i="46" s="1"/>
  <c r="AA28" i="348"/>
  <c r="AA34" i="348" s="1"/>
  <c r="AA46" i="366"/>
  <c r="AA56" i="366" s="1"/>
  <c r="AA67" i="366" s="1"/>
  <c r="AA73" i="366" s="1"/>
  <c r="AA18" i="348"/>
  <c r="AA121" i="46"/>
  <c r="AA131" i="46" s="1"/>
  <c r="AA142" i="46" s="1"/>
  <c r="AA148" i="46" s="1"/>
  <c r="AE28" i="348"/>
  <c r="AE34" i="348" s="1"/>
  <c r="AE46" i="366"/>
  <c r="AE56" i="366" s="1"/>
  <c r="AE67" i="366" s="1"/>
  <c r="AE73" i="366" s="1"/>
  <c r="AE18" i="348"/>
  <c r="AE121" i="46"/>
  <c r="AE131" i="46" s="1"/>
  <c r="AE142" i="46" s="1"/>
  <c r="AE148" i="46" s="1"/>
  <c r="AH18" i="348"/>
  <c r="AH121" i="46"/>
  <c r="AH131" i="46" s="1"/>
  <c r="AH142" i="46" s="1"/>
  <c r="AH148" i="46" s="1"/>
  <c r="AH46" i="366"/>
  <c r="AH56" i="366" s="1"/>
  <c r="AH67" i="366" s="1"/>
  <c r="AH73" i="366" s="1"/>
  <c r="AH28" i="348"/>
  <c r="AH34" i="348" s="1"/>
  <c r="AI17" i="348"/>
  <c r="AI45" i="366"/>
  <c r="AI55" i="366" s="1"/>
  <c r="AI66" i="366" s="1"/>
  <c r="AI72" i="366" s="1"/>
  <c r="AI27" i="348"/>
  <c r="AI33" i="348" s="1"/>
  <c r="AI120" i="46"/>
  <c r="AI130" i="46" s="1"/>
  <c r="AI141" i="46" s="1"/>
  <c r="AI147" i="46" s="1"/>
  <c r="Y72" i="46"/>
  <c r="Y78" i="46" s="1"/>
  <c r="AB17" i="348"/>
  <c r="AB45" i="366"/>
  <c r="AB55" i="366" s="1"/>
  <c r="AB66" i="366" s="1"/>
  <c r="AB72" i="366" s="1"/>
  <c r="AB120" i="46"/>
  <c r="AB130" i="46" s="1"/>
  <c r="AB141" i="46" s="1"/>
  <c r="AB147" i="46" s="1"/>
  <c r="AB27" i="348"/>
  <c r="AB33" i="348" s="1"/>
  <c r="AB28" i="348"/>
  <c r="AB34" i="348" s="1"/>
  <c r="AB46" i="366"/>
  <c r="AB56" i="366" s="1"/>
  <c r="AB67" i="366" s="1"/>
  <c r="AB73" i="366" s="1"/>
  <c r="AB121" i="46"/>
  <c r="AB131" i="46" s="1"/>
  <c r="AB142" i="46" s="1"/>
  <c r="AB148" i="46" s="1"/>
  <c r="AB18" i="348"/>
  <c r="AD18" i="348"/>
  <c r="AD121" i="46"/>
  <c r="AD131" i="46" s="1"/>
  <c r="AD142" i="46" s="1"/>
  <c r="AD148" i="46" s="1"/>
  <c r="AD46" i="366"/>
  <c r="AD56" i="366" s="1"/>
  <c r="AD67" i="366" s="1"/>
  <c r="AD73" i="366" s="1"/>
  <c r="AD28" i="348"/>
  <c r="AD34" i="348" s="1"/>
  <c r="Y73" i="46"/>
  <c r="Y79" i="46" s="1"/>
  <c r="AG28" i="348"/>
  <c r="AG34" i="348" s="1"/>
  <c r="AG46" i="366"/>
  <c r="AG56" i="366" s="1"/>
  <c r="AG67" i="366" s="1"/>
  <c r="AG73" i="366" s="1"/>
  <c r="AG18" i="348"/>
  <c r="AG121" i="46"/>
  <c r="AG131" i="46" s="1"/>
  <c r="AG142" i="46" s="1"/>
  <c r="AG148" i="46" s="1"/>
  <c r="X65" i="366"/>
  <c r="X71" i="366" s="1"/>
  <c r="X140" i="46"/>
  <c r="X146" i="46" s="1"/>
  <c r="X15" i="276"/>
  <c r="L15" i="370" s="1"/>
  <c r="X34" i="363"/>
  <c r="X16" i="363"/>
  <c r="X32" i="285"/>
  <c r="Z27" i="348" l="1"/>
  <c r="Z33" i="348" s="1"/>
  <c r="Z120" i="46"/>
  <c r="Z130" i="46" s="1"/>
  <c r="Z141" i="46" s="1"/>
  <c r="Z147" i="46" s="1"/>
  <c r="Z28" i="363" s="1"/>
  <c r="Z45" i="366"/>
  <c r="Z55" i="366" s="1"/>
  <c r="Z66" i="366" s="1"/>
  <c r="Z72" i="366" s="1"/>
  <c r="Z17" i="348"/>
  <c r="AA55" i="366"/>
  <c r="AA66" i="366" s="1"/>
  <c r="AA72" i="366" s="1"/>
  <c r="AA130" i="46"/>
  <c r="AA141" i="46" s="1"/>
  <c r="AA147" i="46" s="1"/>
  <c r="X21" i="363"/>
  <c r="X20" i="363"/>
  <c r="X40" i="348" s="1"/>
  <c r="X47" i="348" s="1"/>
  <c r="X39" i="363"/>
  <c r="X80" i="348" s="1"/>
  <c r="X87" i="348" s="1"/>
  <c r="AG29" i="363"/>
  <c r="AG17" i="285"/>
  <c r="AG11" i="363"/>
  <c r="AG11" i="276"/>
  <c r="AD29" i="363"/>
  <c r="AD17" i="285"/>
  <c r="AD11" i="363"/>
  <c r="AD11" i="276"/>
  <c r="AB15" i="276"/>
  <c r="AB32" i="285"/>
  <c r="AB34" i="363"/>
  <c r="AB16" i="363"/>
  <c r="AI31" i="285"/>
  <c r="AI15" i="363"/>
  <c r="AI33" i="363"/>
  <c r="AI14" i="276"/>
  <c r="AH29" i="363"/>
  <c r="AH17" i="285"/>
  <c r="AH11" i="363"/>
  <c r="AH11" i="276"/>
  <c r="AE34" i="363"/>
  <c r="AE16" i="363"/>
  <c r="AE15" i="276"/>
  <c r="AE32" i="285"/>
  <c r="AA34" i="363"/>
  <c r="AA16" i="363"/>
  <c r="AA15" i="276"/>
  <c r="AA32" i="285"/>
  <c r="AI29" i="363"/>
  <c r="AI17" i="285"/>
  <c r="AI11" i="363"/>
  <c r="AI11" i="276"/>
  <c r="L49" i="373"/>
  <c r="AD28" i="363"/>
  <c r="AD16" i="285"/>
  <c r="AD10" i="363"/>
  <c r="AD10" i="276"/>
  <c r="BF34" i="46"/>
  <c r="BF54" i="46" s="1"/>
  <c r="BF62" i="46" s="1"/>
  <c r="BF73" i="46" s="1"/>
  <c r="BF79" i="46" s="1"/>
  <c r="BD34" i="46"/>
  <c r="BD54" i="46" s="1"/>
  <c r="BD62" i="46" s="1"/>
  <c r="BD73" i="46" s="1"/>
  <c r="BD79" i="46" s="1"/>
  <c r="BB34" i="46"/>
  <c r="BB54" i="46" s="1"/>
  <c r="BB62" i="46" s="1"/>
  <c r="BB73" i="46" s="1"/>
  <c r="BB79" i="46" s="1"/>
  <c r="AZ34" i="46"/>
  <c r="AZ54" i="46" s="1"/>
  <c r="AZ62" i="46" s="1"/>
  <c r="AZ73" i="46" s="1"/>
  <c r="AZ79" i="46" s="1"/>
  <c r="AX34" i="46"/>
  <c r="AX54" i="46" s="1"/>
  <c r="AX62" i="46" s="1"/>
  <c r="AX73" i="46" s="1"/>
  <c r="AX79" i="46" s="1"/>
  <c r="BE34" i="46"/>
  <c r="BE54" i="46" s="1"/>
  <c r="BE62" i="46" s="1"/>
  <c r="BE73" i="46" s="1"/>
  <c r="BE79" i="46" s="1"/>
  <c r="BA34" i="46"/>
  <c r="BA54" i="46" s="1"/>
  <c r="BA62" i="46" s="1"/>
  <c r="BA73" i="46" s="1"/>
  <c r="BA79" i="46" s="1"/>
  <c r="AW34" i="46"/>
  <c r="AW54" i="46" s="1"/>
  <c r="AW62" i="46" s="1"/>
  <c r="BC34" i="46"/>
  <c r="BC54" i="46" s="1"/>
  <c r="BC62" i="46" s="1"/>
  <c r="BC73" i="46" s="1"/>
  <c r="BC79" i="46" s="1"/>
  <c r="AY34" i="46"/>
  <c r="AY54" i="46" s="1"/>
  <c r="AY62" i="46" s="1"/>
  <c r="AY73" i="46" s="1"/>
  <c r="AY79" i="46" s="1"/>
  <c r="BH34" i="46"/>
  <c r="BH54" i="46" s="1"/>
  <c r="BH62" i="46" s="1"/>
  <c r="BH73" i="46" s="1"/>
  <c r="BH79" i="46" s="1"/>
  <c r="BG34" i="46"/>
  <c r="BG54" i="46" s="1"/>
  <c r="BG62" i="46" s="1"/>
  <c r="BG73" i="46" s="1"/>
  <c r="BG79" i="46" s="1"/>
  <c r="L50" i="373"/>
  <c r="X27" i="363"/>
  <c r="X15" i="285"/>
  <c r="X21" i="285" s="1"/>
  <c r="X9" i="276"/>
  <c r="L9" i="370" s="1"/>
  <c r="X149" i="46"/>
  <c r="X9" i="363"/>
  <c r="X13" i="276"/>
  <c r="L13" i="370" s="1"/>
  <c r="X32" i="363"/>
  <c r="X74" i="366"/>
  <c r="X14" i="363"/>
  <c r="X30" i="285"/>
  <c r="X36" i="285" s="1"/>
  <c r="Y28" i="348"/>
  <c r="Y34" i="348" s="1"/>
  <c r="Y46" i="366"/>
  <c r="Y56" i="366" s="1"/>
  <c r="Y18" i="348"/>
  <c r="Y121" i="46"/>
  <c r="Y131" i="46" s="1"/>
  <c r="AD15" i="276"/>
  <c r="AD34" i="363"/>
  <c r="AD16" i="363"/>
  <c r="AD32" i="285"/>
  <c r="AB11" i="276"/>
  <c r="AB11" i="363"/>
  <c r="AB21" i="363" s="1"/>
  <c r="AB29" i="363"/>
  <c r="AB17" i="285"/>
  <c r="AB10" i="276"/>
  <c r="AB10" i="363"/>
  <c r="AB16" i="285"/>
  <c r="AB28" i="363"/>
  <c r="Y17" i="348"/>
  <c r="Y120" i="46"/>
  <c r="Y130" i="46" s="1"/>
  <c r="Y27" i="348"/>
  <c r="Y33" i="348" s="1"/>
  <c r="Y45" i="366"/>
  <c r="Y55" i="366" s="1"/>
  <c r="AH15" i="276"/>
  <c r="AH34" i="363"/>
  <c r="AH16" i="363"/>
  <c r="AH32" i="285"/>
  <c r="Z34" i="363"/>
  <c r="Z32" i="285"/>
  <c r="Z16" i="363"/>
  <c r="Z15" i="276"/>
  <c r="AF11" i="276"/>
  <c r="AF11" i="363"/>
  <c r="AF29" i="363"/>
  <c r="AF17" i="285"/>
  <c r="AU32" i="46"/>
  <c r="AU52" i="46" s="1"/>
  <c r="AU60" i="46" s="1"/>
  <c r="AU71" i="46" s="1"/>
  <c r="AU77" i="46" s="1"/>
  <c r="AS32" i="46"/>
  <c r="AS52" i="46" s="1"/>
  <c r="AS60" i="46" s="1"/>
  <c r="AS71" i="46" s="1"/>
  <c r="AS77" i="46" s="1"/>
  <c r="AQ32" i="46"/>
  <c r="AQ52" i="46" s="1"/>
  <c r="AQ60" i="46" s="1"/>
  <c r="AQ71" i="46" s="1"/>
  <c r="AQ77" i="46" s="1"/>
  <c r="AO32" i="46"/>
  <c r="AO52" i="46" s="1"/>
  <c r="AO60" i="46" s="1"/>
  <c r="AO71" i="46" s="1"/>
  <c r="AO77" i="46" s="1"/>
  <c r="AM32" i="46"/>
  <c r="AM52" i="46" s="1"/>
  <c r="AM60" i="46" s="1"/>
  <c r="AM71" i="46" s="1"/>
  <c r="AM77" i="46" s="1"/>
  <c r="AK32" i="46"/>
  <c r="AK52" i="46" s="1"/>
  <c r="AK60" i="46" s="1"/>
  <c r="AK71" i="46" s="1"/>
  <c r="AK77" i="46" s="1"/>
  <c r="AT32" i="46"/>
  <c r="AT52" i="46" s="1"/>
  <c r="AT60" i="46" s="1"/>
  <c r="AT71" i="46" s="1"/>
  <c r="AT77" i="46" s="1"/>
  <c r="AR32" i="46"/>
  <c r="AR52" i="46" s="1"/>
  <c r="AR60" i="46" s="1"/>
  <c r="AR71" i="46" s="1"/>
  <c r="AR77" i="46" s="1"/>
  <c r="AN32" i="46"/>
  <c r="AN52" i="46" s="1"/>
  <c r="AN60" i="46" s="1"/>
  <c r="AN71" i="46" s="1"/>
  <c r="AN77" i="46" s="1"/>
  <c r="AP32" i="46"/>
  <c r="AP52" i="46" s="1"/>
  <c r="AP60" i="46" s="1"/>
  <c r="AP71" i="46" s="1"/>
  <c r="AP77" i="46" s="1"/>
  <c r="AL32" i="46"/>
  <c r="AL52" i="46" s="1"/>
  <c r="AL60" i="46" s="1"/>
  <c r="AL71" i="46" s="1"/>
  <c r="AL77" i="46" s="1"/>
  <c r="AV32" i="46"/>
  <c r="AV52" i="46" s="1"/>
  <c r="AV60" i="46" s="1"/>
  <c r="AV71" i="46" s="1"/>
  <c r="AV77" i="46" s="1"/>
  <c r="AJ33" i="363"/>
  <c r="AJ15" i="363"/>
  <c r="AJ31" i="285"/>
  <c r="AJ14" i="276"/>
  <c r="AJ10" i="276"/>
  <c r="AJ10" i="363"/>
  <c r="AJ20" i="363" s="1"/>
  <c r="AJ16" i="285"/>
  <c r="AJ28" i="363"/>
  <c r="AD14" i="276"/>
  <c r="AD15" i="363"/>
  <c r="AD33" i="363"/>
  <c r="AD31" i="285"/>
  <c r="Z33" i="363"/>
  <c r="Z15" i="363"/>
  <c r="Z14" i="276"/>
  <c r="Z31" i="285"/>
  <c r="AC33" i="363"/>
  <c r="AC14" i="276"/>
  <c r="AC31" i="285"/>
  <c r="AC15" i="363"/>
  <c r="AC10" i="276"/>
  <c r="AC10" i="363"/>
  <c r="AC20" i="363" s="1"/>
  <c r="AC28" i="363"/>
  <c r="AC16" i="285"/>
  <c r="AE33" i="363"/>
  <c r="AE14" i="276"/>
  <c r="AE31" i="285"/>
  <c r="AE15" i="363"/>
  <c r="AE10" i="276"/>
  <c r="AE10" i="363"/>
  <c r="AE20" i="363" s="1"/>
  <c r="AE16" i="285"/>
  <c r="AE28" i="363"/>
  <c r="AH33" i="363"/>
  <c r="AH31" i="285"/>
  <c r="AH15" i="363"/>
  <c r="AH14" i="276"/>
  <c r="L46" i="373"/>
  <c r="Q19" i="46"/>
  <c r="Q28" i="46" s="1"/>
  <c r="CF34" i="46" s="1"/>
  <c r="CF54" i="46" s="1"/>
  <c r="CF62" i="46" s="1"/>
  <c r="P28" i="46"/>
  <c r="X38" i="363"/>
  <c r="BG33" i="46"/>
  <c r="BG53" i="46" s="1"/>
  <c r="BG61" i="46" s="1"/>
  <c r="BG72" i="46" s="1"/>
  <c r="BG78" i="46" s="1"/>
  <c r="BF33" i="46"/>
  <c r="BF53" i="46" s="1"/>
  <c r="BF61" i="46" s="1"/>
  <c r="BF72" i="46" s="1"/>
  <c r="BF78" i="46" s="1"/>
  <c r="BD33" i="46"/>
  <c r="BD53" i="46" s="1"/>
  <c r="BD61" i="46" s="1"/>
  <c r="BD72" i="46" s="1"/>
  <c r="BD78" i="46" s="1"/>
  <c r="BB33" i="46"/>
  <c r="BB53" i="46" s="1"/>
  <c r="BB61" i="46" s="1"/>
  <c r="BB72" i="46" s="1"/>
  <c r="BB78" i="46" s="1"/>
  <c r="AZ33" i="46"/>
  <c r="AZ53" i="46" s="1"/>
  <c r="AZ61" i="46" s="1"/>
  <c r="AZ72" i="46" s="1"/>
  <c r="AZ78" i="46" s="1"/>
  <c r="AX33" i="46"/>
  <c r="AX53" i="46" s="1"/>
  <c r="AX61" i="46" s="1"/>
  <c r="AX72" i="46" s="1"/>
  <c r="AX78" i="46" s="1"/>
  <c r="BH33" i="46"/>
  <c r="BH53" i="46" s="1"/>
  <c r="BH61" i="46" s="1"/>
  <c r="BH72" i="46" s="1"/>
  <c r="BH78" i="46" s="1"/>
  <c r="BC33" i="46"/>
  <c r="BC53" i="46" s="1"/>
  <c r="BC61" i="46" s="1"/>
  <c r="BC72" i="46" s="1"/>
  <c r="BC78" i="46" s="1"/>
  <c r="AY33" i="46"/>
  <c r="AY53" i="46" s="1"/>
  <c r="AY61" i="46" s="1"/>
  <c r="AY72" i="46" s="1"/>
  <c r="AY78" i="46" s="1"/>
  <c r="BE33" i="46"/>
  <c r="BE53" i="46" s="1"/>
  <c r="BE61" i="46" s="1"/>
  <c r="BE72" i="46" s="1"/>
  <c r="BE78" i="46" s="1"/>
  <c r="BA33" i="46"/>
  <c r="BA53" i="46" s="1"/>
  <c r="BA61" i="46" s="1"/>
  <c r="BA72" i="46" s="1"/>
  <c r="BA78" i="46" s="1"/>
  <c r="AW33" i="46"/>
  <c r="AW53" i="46" s="1"/>
  <c r="AW61" i="46" s="1"/>
  <c r="AC29" i="363"/>
  <c r="AC17" i="285"/>
  <c r="AC11" i="363"/>
  <c r="AC11" i="276"/>
  <c r="AC15" i="276"/>
  <c r="AC34" i="363"/>
  <c r="AC16" i="363"/>
  <c r="AC32" i="285"/>
  <c r="AJ29" i="363"/>
  <c r="AJ17" i="285"/>
  <c r="AJ11" i="363"/>
  <c r="AJ11" i="276"/>
  <c r="AJ34" i="363"/>
  <c r="AJ15" i="276"/>
  <c r="AJ16" i="363"/>
  <c r="AJ32" i="285"/>
  <c r="Z26" i="348"/>
  <c r="Z32" i="348" s="1"/>
  <c r="Z44" i="366"/>
  <c r="Z54" i="366" s="1"/>
  <c r="Z65" i="366" s="1"/>
  <c r="Z71" i="366" s="1"/>
  <c r="Z16" i="348"/>
  <c r="Z119" i="46"/>
  <c r="Z129" i="46" s="1"/>
  <c r="Z140" i="46" s="1"/>
  <c r="Z146" i="46" s="1"/>
  <c r="AD26" i="348"/>
  <c r="AD32" i="348" s="1"/>
  <c r="AD119" i="46"/>
  <c r="AD129" i="46" s="1"/>
  <c r="AD140" i="46" s="1"/>
  <c r="AD146" i="46" s="1"/>
  <c r="AD44" i="366"/>
  <c r="AD54" i="366" s="1"/>
  <c r="AD65" i="366" s="1"/>
  <c r="AD71" i="366" s="1"/>
  <c r="AD16" i="348"/>
  <c r="AF119" i="46"/>
  <c r="AF129" i="46" s="1"/>
  <c r="AF140" i="46" s="1"/>
  <c r="AF146" i="46" s="1"/>
  <c r="AF16" i="348"/>
  <c r="AF44" i="366"/>
  <c r="AF54" i="366" s="1"/>
  <c r="AF65" i="366" s="1"/>
  <c r="AF71" i="366" s="1"/>
  <c r="AF26" i="348"/>
  <c r="AF32" i="348" s="1"/>
  <c r="AE26" i="348"/>
  <c r="AE32" i="348" s="1"/>
  <c r="AE16" i="348"/>
  <c r="AE44" i="366"/>
  <c r="AE54" i="366" s="1"/>
  <c r="AE65" i="366" s="1"/>
  <c r="AE71" i="366" s="1"/>
  <c r="AE119" i="46"/>
  <c r="AE129" i="46" s="1"/>
  <c r="AE140" i="46" s="1"/>
  <c r="AE146" i="46" s="1"/>
  <c r="Y71" i="46"/>
  <c r="Y77" i="46" s="1"/>
  <c r="AA26" i="348"/>
  <c r="AA32" i="348" s="1"/>
  <c r="AA119" i="46"/>
  <c r="AA129" i="46" s="1"/>
  <c r="AA140" i="46" s="1"/>
  <c r="AA146" i="46" s="1"/>
  <c r="AA44" i="366"/>
  <c r="AA54" i="366" s="1"/>
  <c r="AA65" i="366" s="1"/>
  <c r="AA71" i="366" s="1"/>
  <c r="AA16" i="348"/>
  <c r="AF14" i="276"/>
  <c r="AF33" i="363"/>
  <c r="AF15" i="363"/>
  <c r="AF31" i="285"/>
  <c r="AG33" i="363"/>
  <c r="AG15" i="363"/>
  <c r="AG14" i="276"/>
  <c r="AG31" i="285"/>
  <c r="AG10" i="276"/>
  <c r="AG10" i="363"/>
  <c r="AG20" i="363" s="1"/>
  <c r="AG28" i="363"/>
  <c r="AG38" i="363" s="1"/>
  <c r="AG16" i="285"/>
  <c r="AL28" i="348"/>
  <c r="AL34" i="348" s="1"/>
  <c r="AL46" i="366"/>
  <c r="AL56" i="366" s="1"/>
  <c r="AL67" i="366" s="1"/>
  <c r="AL73" i="366" s="1"/>
  <c r="AL18" i="348"/>
  <c r="AL121" i="46"/>
  <c r="AL131" i="46" s="1"/>
  <c r="AL142" i="46" s="1"/>
  <c r="AL148" i="46" s="1"/>
  <c r="AT28" i="348"/>
  <c r="AT34" i="348" s="1"/>
  <c r="AT46" i="366"/>
  <c r="AT56" i="366" s="1"/>
  <c r="AT67" i="366" s="1"/>
  <c r="AT73" i="366" s="1"/>
  <c r="AT18" i="348"/>
  <c r="AT121" i="46"/>
  <c r="AT131" i="46" s="1"/>
  <c r="AT142" i="46" s="1"/>
  <c r="AT148" i="46" s="1"/>
  <c r="AR28" i="348"/>
  <c r="AR34" i="348" s="1"/>
  <c r="AR46" i="366"/>
  <c r="AR56" i="366" s="1"/>
  <c r="AR67" i="366" s="1"/>
  <c r="AR73" i="366" s="1"/>
  <c r="AR18" i="348"/>
  <c r="AR121" i="46"/>
  <c r="AR131" i="46" s="1"/>
  <c r="AR142" i="46" s="1"/>
  <c r="AR148" i="46" s="1"/>
  <c r="AM18" i="348"/>
  <c r="AM121" i="46"/>
  <c r="AM131" i="46" s="1"/>
  <c r="AM142" i="46" s="1"/>
  <c r="AM148" i="46" s="1"/>
  <c r="AM28" i="348"/>
  <c r="AM34" i="348" s="1"/>
  <c r="AM46" i="366"/>
  <c r="AM56" i="366" s="1"/>
  <c r="AM67" i="366" s="1"/>
  <c r="AM73" i="366" s="1"/>
  <c r="AQ18" i="348"/>
  <c r="AQ121" i="46"/>
  <c r="AQ131" i="46" s="1"/>
  <c r="AQ142" i="46" s="1"/>
  <c r="AQ148" i="46" s="1"/>
  <c r="AQ46" i="366"/>
  <c r="AQ56" i="366" s="1"/>
  <c r="AQ67" i="366" s="1"/>
  <c r="AQ73" i="366" s="1"/>
  <c r="AQ28" i="348"/>
  <c r="AQ34" i="348" s="1"/>
  <c r="AU18" i="348"/>
  <c r="AU121" i="46"/>
  <c r="AU131" i="46" s="1"/>
  <c r="AU142" i="46" s="1"/>
  <c r="AU148" i="46" s="1"/>
  <c r="AU28" i="348"/>
  <c r="AU34" i="348" s="1"/>
  <c r="AU46" i="366"/>
  <c r="AU56" i="366" s="1"/>
  <c r="AU67" i="366" s="1"/>
  <c r="AU73" i="366" s="1"/>
  <c r="AL17" i="348"/>
  <c r="AL120" i="46"/>
  <c r="AL130" i="46" s="1"/>
  <c r="AL141" i="46" s="1"/>
  <c r="AL147" i="46" s="1"/>
  <c r="AL45" i="366"/>
  <c r="AL55" i="366" s="1"/>
  <c r="AL66" i="366" s="1"/>
  <c r="AL72" i="366" s="1"/>
  <c r="AL27" i="348"/>
  <c r="AL33" i="348" s="1"/>
  <c r="AT17" i="348"/>
  <c r="AT120" i="46"/>
  <c r="AT130" i="46" s="1"/>
  <c r="AT141" i="46" s="1"/>
  <c r="AT147" i="46" s="1"/>
  <c r="AT45" i="366"/>
  <c r="AT55" i="366" s="1"/>
  <c r="AT66" i="366" s="1"/>
  <c r="AT72" i="366" s="1"/>
  <c r="AT27" i="348"/>
  <c r="AT33" i="348" s="1"/>
  <c r="AR27" i="348"/>
  <c r="AR33" i="348" s="1"/>
  <c r="AR120" i="46"/>
  <c r="AR130" i="46" s="1"/>
  <c r="AR141" i="46" s="1"/>
  <c r="AR147" i="46" s="1"/>
  <c r="AR17" i="348"/>
  <c r="AR45" i="366"/>
  <c r="AR55" i="366" s="1"/>
  <c r="AR66" i="366" s="1"/>
  <c r="AR72" i="366" s="1"/>
  <c r="AM27" i="348"/>
  <c r="AM33" i="348" s="1"/>
  <c r="AM45" i="366"/>
  <c r="AM55" i="366" s="1"/>
  <c r="AM66" i="366" s="1"/>
  <c r="AM72" i="366" s="1"/>
  <c r="AM17" i="348"/>
  <c r="AM120" i="46"/>
  <c r="AM130" i="46" s="1"/>
  <c r="AM141" i="46" s="1"/>
  <c r="AM147" i="46" s="1"/>
  <c r="AQ27" i="348"/>
  <c r="AQ33" i="348" s="1"/>
  <c r="AQ45" i="366"/>
  <c r="AQ55" i="366" s="1"/>
  <c r="AQ66" i="366" s="1"/>
  <c r="AQ72" i="366" s="1"/>
  <c r="AQ17" i="348"/>
  <c r="AQ120" i="46"/>
  <c r="AQ130" i="46" s="1"/>
  <c r="AQ141" i="46" s="1"/>
  <c r="AQ147" i="46" s="1"/>
  <c r="AV17" i="348"/>
  <c r="AV120" i="46"/>
  <c r="AV130" i="46" s="1"/>
  <c r="AV141" i="46" s="1"/>
  <c r="AV147" i="46" s="1"/>
  <c r="AV27" i="348"/>
  <c r="AV33" i="348" s="1"/>
  <c r="AV45" i="366"/>
  <c r="AV55" i="366" s="1"/>
  <c r="AV66" i="366" s="1"/>
  <c r="AV72" i="366" s="1"/>
  <c r="AG34" i="363"/>
  <c r="AG32" i="285"/>
  <c r="AG16" i="363"/>
  <c r="AG15" i="276"/>
  <c r="AB14" i="276"/>
  <c r="AB33" i="363"/>
  <c r="AB15" i="363"/>
  <c r="AB31" i="285"/>
  <c r="AI10" i="276"/>
  <c r="AI10" i="363"/>
  <c r="AI16" i="285"/>
  <c r="AI28" i="363"/>
  <c r="AE29" i="363"/>
  <c r="AE17" i="285"/>
  <c r="AE11" i="363"/>
  <c r="AE21" i="363" s="1"/>
  <c r="AE11" i="276"/>
  <c r="AA29" i="363"/>
  <c r="AA17" i="285"/>
  <c r="AA11" i="363"/>
  <c r="AA21" i="363" s="1"/>
  <c r="AA11" i="276"/>
  <c r="AI34" i="363"/>
  <c r="AI16" i="363"/>
  <c r="AI15" i="276"/>
  <c r="AI32" i="285"/>
  <c r="Z29" i="363"/>
  <c r="Z17" i="285"/>
  <c r="Z11" i="363"/>
  <c r="Z11" i="276"/>
  <c r="AF15" i="276"/>
  <c r="AF34" i="363"/>
  <c r="AF39" i="363" s="1"/>
  <c r="AF16" i="363"/>
  <c r="AF32" i="285"/>
  <c r="O26" i="46"/>
  <c r="P17" i="46"/>
  <c r="AH28" i="363"/>
  <c r="AH16" i="285"/>
  <c r="AH10" i="363"/>
  <c r="AH10" i="276"/>
  <c r="L45" i="373"/>
  <c r="Q27" i="46"/>
  <c r="CF33" i="46" s="1"/>
  <c r="CF53" i="46" s="1"/>
  <c r="CF61" i="46" s="1"/>
  <c r="P27" i="46"/>
  <c r="AC44" i="366"/>
  <c r="AC54" i="366" s="1"/>
  <c r="AC65" i="366" s="1"/>
  <c r="AC71" i="366" s="1"/>
  <c r="AC16" i="348"/>
  <c r="AC26" i="348"/>
  <c r="AC32" i="348" s="1"/>
  <c r="AC119" i="46"/>
  <c r="AC129" i="46" s="1"/>
  <c r="AC140" i="46" s="1"/>
  <c r="AC146" i="46" s="1"/>
  <c r="AG26" i="348"/>
  <c r="AG32" i="348" s="1"/>
  <c r="AG44" i="366"/>
  <c r="AG54" i="366" s="1"/>
  <c r="AG65" i="366" s="1"/>
  <c r="AG71" i="366" s="1"/>
  <c r="AG16" i="348"/>
  <c r="AG119" i="46"/>
  <c r="AG129" i="46" s="1"/>
  <c r="AG140" i="46" s="1"/>
  <c r="AG146" i="46" s="1"/>
  <c r="AB119" i="46"/>
  <c r="AB129" i="46" s="1"/>
  <c r="AB140" i="46" s="1"/>
  <c r="AB146" i="46" s="1"/>
  <c r="AB44" i="366"/>
  <c r="AB54" i="366" s="1"/>
  <c r="AB65" i="366" s="1"/>
  <c r="AB71" i="366" s="1"/>
  <c r="AB26" i="348"/>
  <c r="AB32" i="348" s="1"/>
  <c r="AB16" i="348"/>
  <c r="AI26" i="348"/>
  <c r="AI32" i="348" s="1"/>
  <c r="AI44" i="366"/>
  <c r="AI54" i="366" s="1"/>
  <c r="AI65" i="366" s="1"/>
  <c r="AI71" i="366" s="1"/>
  <c r="AI16" i="348"/>
  <c r="AI119" i="46"/>
  <c r="AI129" i="46" s="1"/>
  <c r="AI140" i="46" s="1"/>
  <c r="AI146" i="46" s="1"/>
  <c r="AJ26" i="348"/>
  <c r="AJ32" i="348" s="1"/>
  <c r="AJ119" i="46"/>
  <c r="AJ129" i="46" s="1"/>
  <c r="AJ140" i="46" s="1"/>
  <c r="AJ146" i="46" s="1"/>
  <c r="AJ16" i="348"/>
  <c r="AJ44" i="366"/>
  <c r="AJ54" i="366" s="1"/>
  <c r="AJ65" i="366" s="1"/>
  <c r="AJ71" i="366" s="1"/>
  <c r="AH16" i="348"/>
  <c r="AH44" i="366"/>
  <c r="AH54" i="366" s="1"/>
  <c r="AH65" i="366" s="1"/>
  <c r="AH71" i="366" s="1"/>
  <c r="AH26" i="348"/>
  <c r="AH32" i="348" s="1"/>
  <c r="AH119" i="46"/>
  <c r="AH129" i="46" s="1"/>
  <c r="AH140" i="46" s="1"/>
  <c r="AH146" i="46" s="1"/>
  <c r="AF10" i="276"/>
  <c r="AF10" i="363"/>
  <c r="AF20" i="363" s="1"/>
  <c r="AF16" i="285"/>
  <c r="AF28" i="363"/>
  <c r="AP28" i="348"/>
  <c r="AP34" i="348" s="1"/>
  <c r="AP46" i="366"/>
  <c r="AP56" i="366" s="1"/>
  <c r="AP67" i="366" s="1"/>
  <c r="AP73" i="366" s="1"/>
  <c r="AP18" i="348"/>
  <c r="AP121" i="46"/>
  <c r="AP131" i="46" s="1"/>
  <c r="AP142" i="46" s="1"/>
  <c r="AP148" i="46" s="1"/>
  <c r="AN28" i="348"/>
  <c r="AN34" i="348" s="1"/>
  <c r="AN46" i="366"/>
  <c r="AN56" i="366" s="1"/>
  <c r="AN67" i="366" s="1"/>
  <c r="AN73" i="366" s="1"/>
  <c r="AN18" i="348"/>
  <c r="AN121" i="46"/>
  <c r="AN131" i="46" s="1"/>
  <c r="AN142" i="46" s="1"/>
  <c r="AN148" i="46" s="1"/>
  <c r="AK18" i="348"/>
  <c r="AK121" i="46"/>
  <c r="AK131" i="46" s="1"/>
  <c r="AK142" i="46" s="1"/>
  <c r="AK148" i="46" s="1"/>
  <c r="AK28" i="348"/>
  <c r="AK34" i="348" s="1"/>
  <c r="AK46" i="366"/>
  <c r="AK56" i="366" s="1"/>
  <c r="AK67" i="366" s="1"/>
  <c r="AK73" i="366" s="1"/>
  <c r="AO28" i="348"/>
  <c r="AO34" i="348" s="1"/>
  <c r="AO46" i="366"/>
  <c r="AO56" i="366" s="1"/>
  <c r="AO67" i="366" s="1"/>
  <c r="AO73" i="366" s="1"/>
  <c r="AO18" i="348"/>
  <c r="AO121" i="46"/>
  <c r="AO131" i="46" s="1"/>
  <c r="AO142" i="46" s="1"/>
  <c r="AO148" i="46" s="1"/>
  <c r="AS18" i="348"/>
  <c r="AS121" i="46"/>
  <c r="AS131" i="46" s="1"/>
  <c r="AS142" i="46" s="1"/>
  <c r="AS148" i="46" s="1"/>
  <c r="AS28" i="348"/>
  <c r="AS34" i="348" s="1"/>
  <c r="AS46" i="366"/>
  <c r="AS56" i="366" s="1"/>
  <c r="AS67" i="366" s="1"/>
  <c r="AS73" i="366" s="1"/>
  <c r="AV18" i="348"/>
  <c r="AV121" i="46"/>
  <c r="AV131" i="46" s="1"/>
  <c r="AV142" i="46" s="1"/>
  <c r="AV148" i="46" s="1"/>
  <c r="AV28" i="348"/>
  <c r="AV34" i="348" s="1"/>
  <c r="AV46" i="366"/>
  <c r="AV56" i="366" s="1"/>
  <c r="AV67" i="366" s="1"/>
  <c r="AV73" i="366" s="1"/>
  <c r="AP17" i="348"/>
  <c r="AP120" i="46"/>
  <c r="AP130" i="46" s="1"/>
  <c r="AP141" i="46" s="1"/>
  <c r="AP147" i="46" s="1"/>
  <c r="AP45" i="366"/>
  <c r="AP55" i="366" s="1"/>
  <c r="AP66" i="366" s="1"/>
  <c r="AP72" i="366" s="1"/>
  <c r="AP27" i="348"/>
  <c r="AP33" i="348" s="1"/>
  <c r="AN17" i="348"/>
  <c r="AN120" i="46"/>
  <c r="AN130" i="46" s="1"/>
  <c r="AN141" i="46" s="1"/>
  <c r="AN147" i="46" s="1"/>
  <c r="AN27" i="348"/>
  <c r="AN33" i="348" s="1"/>
  <c r="AN45" i="366"/>
  <c r="AN55" i="366" s="1"/>
  <c r="AN66" i="366" s="1"/>
  <c r="AN72" i="366" s="1"/>
  <c r="AK27" i="348"/>
  <c r="AK33" i="348" s="1"/>
  <c r="AK45" i="366"/>
  <c r="AK55" i="366" s="1"/>
  <c r="AK66" i="366" s="1"/>
  <c r="AK72" i="366" s="1"/>
  <c r="AK17" i="348"/>
  <c r="AK120" i="46"/>
  <c r="AK130" i="46" s="1"/>
  <c r="AK141" i="46" s="1"/>
  <c r="AK147" i="46" s="1"/>
  <c r="AO27" i="348"/>
  <c r="AO33" i="348" s="1"/>
  <c r="AO45" i="366"/>
  <c r="AO55" i="366" s="1"/>
  <c r="AO66" i="366" s="1"/>
  <c r="AO72" i="366" s="1"/>
  <c r="AO17" i="348"/>
  <c r="AO120" i="46"/>
  <c r="AO130" i="46" s="1"/>
  <c r="AO141" i="46" s="1"/>
  <c r="AO147" i="46" s="1"/>
  <c r="AS27" i="348"/>
  <c r="AS33" i="348" s="1"/>
  <c r="AS45" i="366"/>
  <c r="AS55" i="366" s="1"/>
  <c r="AS66" i="366" s="1"/>
  <c r="AS72" i="366" s="1"/>
  <c r="AS17" i="348"/>
  <c r="AS120" i="46"/>
  <c r="AS130" i="46" s="1"/>
  <c r="AS141" i="46" s="1"/>
  <c r="AS147" i="46" s="1"/>
  <c r="AU27" i="348"/>
  <c r="AU33" i="348" s="1"/>
  <c r="AU45" i="366"/>
  <c r="AU55" i="366" s="1"/>
  <c r="AU66" i="366" s="1"/>
  <c r="AU72" i="366" s="1"/>
  <c r="AU17" i="348"/>
  <c r="AU120" i="46"/>
  <c r="AU130" i="46" s="1"/>
  <c r="AU141" i="46" s="1"/>
  <c r="AU147" i="46" s="1"/>
  <c r="Z10" i="276" l="1"/>
  <c r="Z16" i="285"/>
  <c r="AA10" i="276"/>
  <c r="AA16" i="285"/>
  <c r="AA10" i="363"/>
  <c r="AA28" i="363"/>
  <c r="AA33" i="363"/>
  <c r="AA31" i="285"/>
  <c r="AA14" i="276"/>
  <c r="AA15" i="363"/>
  <c r="Z149" i="46"/>
  <c r="Z10" i="363"/>
  <c r="CF73" i="46"/>
  <c r="CF79" i="46" s="1"/>
  <c r="CF72" i="46"/>
  <c r="CF78" i="46" s="1"/>
  <c r="X52" i="348"/>
  <c r="X59" i="348" s="1"/>
  <c r="CE34" i="46"/>
  <c r="CE54" i="46" s="1"/>
  <c r="CE62" i="46" s="1"/>
  <c r="CE73" i="46" s="1"/>
  <c r="CE79" i="46" s="1"/>
  <c r="CC34" i="46"/>
  <c r="CC54" i="46" s="1"/>
  <c r="CC62" i="46" s="1"/>
  <c r="CC73" i="46" s="1"/>
  <c r="CC79" i="46" s="1"/>
  <c r="CA34" i="46"/>
  <c r="CA54" i="46" s="1"/>
  <c r="CA62" i="46" s="1"/>
  <c r="CA73" i="46" s="1"/>
  <c r="CA79" i="46" s="1"/>
  <c r="BY34" i="46"/>
  <c r="BY54" i="46" s="1"/>
  <c r="BY62" i="46" s="1"/>
  <c r="BY73" i="46" s="1"/>
  <c r="BY79" i="46" s="1"/>
  <c r="BW34" i="46"/>
  <c r="BW54" i="46" s="1"/>
  <c r="BW62" i="46" s="1"/>
  <c r="BW73" i="46" s="1"/>
  <c r="BW79" i="46" s="1"/>
  <c r="BU34" i="46"/>
  <c r="BU54" i="46" s="1"/>
  <c r="BU62" i="46" s="1"/>
  <c r="BU73" i="46" s="1"/>
  <c r="BU79" i="46" s="1"/>
  <c r="CD34" i="46"/>
  <c r="CD54" i="46" s="1"/>
  <c r="CD62" i="46" s="1"/>
  <c r="CD73" i="46" s="1"/>
  <c r="CD79" i="46" s="1"/>
  <c r="CB34" i="46"/>
  <c r="CB54" i="46" s="1"/>
  <c r="CB62" i="46" s="1"/>
  <c r="CB73" i="46" s="1"/>
  <c r="CB79" i="46" s="1"/>
  <c r="BZ34" i="46"/>
  <c r="BZ54" i="46" s="1"/>
  <c r="BZ62" i="46" s="1"/>
  <c r="BZ73" i="46" s="1"/>
  <c r="BZ79" i="46" s="1"/>
  <c r="BX34" i="46"/>
  <c r="BX54" i="46" s="1"/>
  <c r="BX62" i="46" s="1"/>
  <c r="BX73" i="46" s="1"/>
  <c r="BX79" i="46" s="1"/>
  <c r="BV34" i="46"/>
  <c r="BV54" i="46" s="1"/>
  <c r="BV62" i="46" s="1"/>
  <c r="BV73" i="46" s="1"/>
  <c r="BV79" i="46" s="1"/>
  <c r="CD33" i="46"/>
  <c r="CD53" i="46" s="1"/>
  <c r="CD61" i="46" s="1"/>
  <c r="CD72" i="46" s="1"/>
  <c r="CD78" i="46" s="1"/>
  <c r="CB33" i="46"/>
  <c r="CB53" i="46" s="1"/>
  <c r="CB61" i="46" s="1"/>
  <c r="CB72" i="46" s="1"/>
  <c r="CB78" i="46" s="1"/>
  <c r="BZ33" i="46"/>
  <c r="BZ53" i="46" s="1"/>
  <c r="BZ61" i="46" s="1"/>
  <c r="BZ72" i="46" s="1"/>
  <c r="BZ78" i="46" s="1"/>
  <c r="BX33" i="46"/>
  <c r="BX53" i="46" s="1"/>
  <c r="BX61" i="46" s="1"/>
  <c r="BX72" i="46" s="1"/>
  <c r="BX78" i="46" s="1"/>
  <c r="BV33" i="46"/>
  <c r="BV53" i="46" s="1"/>
  <c r="BV61" i="46" s="1"/>
  <c r="BV72" i="46" s="1"/>
  <c r="BV78" i="46" s="1"/>
  <c r="CE33" i="46"/>
  <c r="CE53" i="46" s="1"/>
  <c r="CE61" i="46" s="1"/>
  <c r="CE72" i="46" s="1"/>
  <c r="CE78" i="46" s="1"/>
  <c r="CC33" i="46"/>
  <c r="CC53" i="46" s="1"/>
  <c r="CC61" i="46" s="1"/>
  <c r="CC72" i="46" s="1"/>
  <c r="CC78" i="46" s="1"/>
  <c r="CA33" i="46"/>
  <c r="CA53" i="46" s="1"/>
  <c r="CA61" i="46" s="1"/>
  <c r="CA72" i="46" s="1"/>
  <c r="CA78" i="46" s="1"/>
  <c r="BY33" i="46"/>
  <c r="BY53" i="46" s="1"/>
  <c r="BY61" i="46" s="1"/>
  <c r="BY72" i="46" s="1"/>
  <c r="BY78" i="46" s="1"/>
  <c r="BW33" i="46"/>
  <c r="BW53" i="46" s="1"/>
  <c r="BW61" i="46" s="1"/>
  <c r="BW72" i="46" s="1"/>
  <c r="BW78" i="46" s="1"/>
  <c r="BU33" i="46"/>
  <c r="BU53" i="46" s="1"/>
  <c r="BU61" i="46" s="1"/>
  <c r="BU72" i="46" s="1"/>
  <c r="BU78" i="46" s="1"/>
  <c r="AI20" i="363"/>
  <c r="AD38" i="363"/>
  <c r="AD79" i="348" s="1"/>
  <c r="AD86" i="348" s="1"/>
  <c r="AG21" i="363"/>
  <c r="AG41" i="348" s="1"/>
  <c r="AJ21" i="363"/>
  <c r="AC21" i="363"/>
  <c r="X19" i="363"/>
  <c r="AI21" i="363"/>
  <c r="AH21" i="363"/>
  <c r="AH41" i="348" s="1"/>
  <c r="AD21" i="363"/>
  <c r="AD41" i="348" s="1"/>
  <c r="AH20" i="363"/>
  <c r="AH52" i="348" s="1"/>
  <c r="AH59" i="348" s="1"/>
  <c r="Z21" i="363"/>
  <c r="AA39" i="363"/>
  <c r="AA80" i="348" s="1"/>
  <c r="AA87" i="348" s="1"/>
  <c r="AG39" i="363"/>
  <c r="AG68" i="348" s="1"/>
  <c r="AF21" i="363"/>
  <c r="AF41" i="348" s="1"/>
  <c r="AH39" i="363"/>
  <c r="AH80" i="348" s="1"/>
  <c r="AH87" i="348" s="1"/>
  <c r="AB20" i="363"/>
  <c r="AB40" i="348" s="1"/>
  <c r="Z20" i="363"/>
  <c r="AD20" i="363"/>
  <c r="AD52" i="348" s="1"/>
  <c r="AD59" i="348" s="1"/>
  <c r="X68" i="348"/>
  <c r="X75" i="348" s="1"/>
  <c r="AB38" i="363"/>
  <c r="AB79" i="348" s="1"/>
  <c r="AB86" i="348" s="1"/>
  <c r="AB39" i="363"/>
  <c r="AB80" i="348" s="1"/>
  <c r="AB87" i="348" s="1"/>
  <c r="AC39" i="363"/>
  <c r="AC80" i="348" s="1"/>
  <c r="AC87" i="348" s="1"/>
  <c r="AF38" i="363"/>
  <c r="AF67" i="348" s="1"/>
  <c r="AH38" i="363"/>
  <c r="AH67" i="348" s="1"/>
  <c r="AA41" i="348"/>
  <c r="AF40" i="348"/>
  <c r="AJ38" i="363"/>
  <c r="AJ79" i="348" s="1"/>
  <c r="AJ86" i="348" s="1"/>
  <c r="AB53" i="348"/>
  <c r="AB60" i="348" s="1"/>
  <c r="AB9" i="276"/>
  <c r="AB9" i="363"/>
  <c r="AB149" i="46"/>
  <c r="AB27" i="363"/>
  <c r="AB15" i="285"/>
  <c r="AB21" i="285" s="1"/>
  <c r="AB59" i="285" s="1"/>
  <c r="AU28" i="363"/>
  <c r="AU16" i="285"/>
  <c r="AU10" i="363"/>
  <c r="AU10" i="276"/>
  <c r="AU33" i="363"/>
  <c r="AU15" i="363"/>
  <c r="AU14" i="276"/>
  <c r="AU31" i="285"/>
  <c r="AS28" i="363"/>
  <c r="AS16" i="285"/>
  <c r="AS10" i="363"/>
  <c r="AS10" i="276"/>
  <c r="AS14" i="276"/>
  <c r="AS33" i="363"/>
  <c r="AS31" i="285"/>
  <c r="AS15" i="363"/>
  <c r="AO28" i="363"/>
  <c r="AO16" i="285"/>
  <c r="AO10" i="363"/>
  <c r="AO10" i="276"/>
  <c r="AO14" i="276"/>
  <c r="AO31" i="285"/>
  <c r="AO33" i="363"/>
  <c r="AO38" i="363" s="1"/>
  <c r="AO15" i="363"/>
  <c r="AK28" i="363"/>
  <c r="AK16" i="285"/>
  <c r="AK10" i="363"/>
  <c r="AK10" i="276"/>
  <c r="AK14" i="276"/>
  <c r="AK31" i="285"/>
  <c r="AK15" i="363"/>
  <c r="AK33" i="363"/>
  <c r="AN14" i="276"/>
  <c r="AN33" i="363"/>
  <c r="AN31" i="285"/>
  <c r="AN15" i="363"/>
  <c r="AN10" i="276"/>
  <c r="AN10" i="363"/>
  <c r="AN20" i="363" s="1"/>
  <c r="AN16" i="285"/>
  <c r="AN28" i="363"/>
  <c r="AN38" i="363" s="1"/>
  <c r="AP28" i="363"/>
  <c r="AP16" i="285"/>
  <c r="AP10" i="363"/>
  <c r="AP10" i="276"/>
  <c r="AV15" i="276"/>
  <c r="AV34" i="363"/>
  <c r="AV32" i="285"/>
  <c r="AV16" i="363"/>
  <c r="AV11" i="276"/>
  <c r="AV11" i="363"/>
  <c r="AV21" i="363" s="1"/>
  <c r="AV17" i="285"/>
  <c r="AV29" i="363"/>
  <c r="AV39" i="363" s="1"/>
  <c r="AS34" i="363"/>
  <c r="AS32" i="285"/>
  <c r="AS15" i="276"/>
  <c r="AS16" i="363"/>
  <c r="AS29" i="363"/>
  <c r="AS39" i="363" s="1"/>
  <c r="AS17" i="285"/>
  <c r="AS11" i="276"/>
  <c r="AS11" i="363"/>
  <c r="AS21" i="363" s="1"/>
  <c r="AO11" i="276"/>
  <c r="AO11" i="363"/>
  <c r="AO29" i="363"/>
  <c r="AO17" i="285"/>
  <c r="AO34" i="363"/>
  <c r="AO15" i="276"/>
  <c r="AO16" i="363"/>
  <c r="AO32" i="285"/>
  <c r="AK16" i="363"/>
  <c r="AK34" i="363"/>
  <c r="AK32" i="285"/>
  <c r="AK15" i="276"/>
  <c r="AK29" i="363"/>
  <c r="AK17" i="285"/>
  <c r="AK11" i="276"/>
  <c r="AK11" i="363"/>
  <c r="AN29" i="363"/>
  <c r="AN17" i="285"/>
  <c r="AN11" i="363"/>
  <c r="AN11" i="276"/>
  <c r="AN15" i="276"/>
  <c r="AN16" i="363"/>
  <c r="AN34" i="363"/>
  <c r="AN32" i="285"/>
  <c r="AP11" i="276"/>
  <c r="AP11" i="363"/>
  <c r="AP29" i="363"/>
  <c r="AP17" i="285"/>
  <c r="AP15" i="276"/>
  <c r="AP34" i="363"/>
  <c r="AP16" i="363"/>
  <c r="AP32" i="285"/>
  <c r="AH27" i="363"/>
  <c r="AH9" i="363"/>
  <c r="AH149" i="46"/>
  <c r="AH15" i="285"/>
  <c r="AH21" i="285" s="1"/>
  <c r="AH59" i="285" s="1"/>
  <c r="AH9" i="276"/>
  <c r="AH13" i="276"/>
  <c r="AH30" i="285"/>
  <c r="AH36" i="285" s="1"/>
  <c r="AH60" i="285" s="1"/>
  <c r="AH14" i="363"/>
  <c r="AH32" i="363"/>
  <c r="AH37" i="363" s="1"/>
  <c r="AH74" i="366"/>
  <c r="AJ32" i="363"/>
  <c r="AJ14" i="363"/>
  <c r="AJ30" i="285"/>
  <c r="AJ36" i="285" s="1"/>
  <c r="AJ60" i="285" s="1"/>
  <c r="AJ13" i="276"/>
  <c r="AJ74" i="366"/>
  <c r="AJ27" i="363"/>
  <c r="AJ15" i="285"/>
  <c r="AJ21" i="285" s="1"/>
  <c r="AJ59" i="285" s="1"/>
  <c r="AJ9" i="363"/>
  <c r="AJ19" i="363" s="1"/>
  <c r="AJ9" i="276"/>
  <c r="AJ149" i="46"/>
  <c r="AI9" i="276"/>
  <c r="AI9" i="363"/>
  <c r="AI15" i="285"/>
  <c r="AI21" i="285" s="1"/>
  <c r="AI59" i="285" s="1"/>
  <c r="AI27" i="363"/>
  <c r="AI149" i="46"/>
  <c r="AI14" i="363"/>
  <c r="AI13" i="276"/>
  <c r="AI30" i="285"/>
  <c r="AI36" i="285" s="1"/>
  <c r="AI60" i="285" s="1"/>
  <c r="AI32" i="363"/>
  <c r="AI74" i="366"/>
  <c r="AB13" i="276"/>
  <c r="AB32" i="363"/>
  <c r="AB74" i="366"/>
  <c r="AB14" i="363"/>
  <c r="AB30" i="285"/>
  <c r="AG9" i="276"/>
  <c r="AG15" i="285"/>
  <c r="AG21" i="285" s="1"/>
  <c r="AG59" i="285" s="1"/>
  <c r="AG27" i="363"/>
  <c r="AG9" i="363"/>
  <c r="AG149" i="46"/>
  <c r="AG32" i="363"/>
  <c r="AG14" i="363"/>
  <c r="AG30" i="285"/>
  <c r="AG36" i="285" s="1"/>
  <c r="AG60" i="285" s="1"/>
  <c r="AG13" i="276"/>
  <c r="AG74" i="366"/>
  <c r="AC27" i="363"/>
  <c r="AC149" i="46"/>
  <c r="AC9" i="276"/>
  <c r="AC9" i="363"/>
  <c r="AC15" i="285"/>
  <c r="AC21" i="285" s="1"/>
  <c r="AC59" i="285" s="1"/>
  <c r="BS33" i="46"/>
  <c r="BS53" i="46" s="1"/>
  <c r="BS61" i="46" s="1"/>
  <c r="BS72" i="46" s="1"/>
  <c r="BS78" i="46" s="1"/>
  <c r="BR33" i="46"/>
  <c r="BR53" i="46" s="1"/>
  <c r="BR61" i="46" s="1"/>
  <c r="BR72" i="46" s="1"/>
  <c r="BR78" i="46" s="1"/>
  <c r="BP33" i="46"/>
  <c r="BP53" i="46" s="1"/>
  <c r="BP61" i="46" s="1"/>
  <c r="BP72" i="46" s="1"/>
  <c r="BP78" i="46" s="1"/>
  <c r="BN33" i="46"/>
  <c r="BN53" i="46" s="1"/>
  <c r="BN61" i="46" s="1"/>
  <c r="BN72" i="46" s="1"/>
  <c r="BN78" i="46" s="1"/>
  <c r="BL33" i="46"/>
  <c r="BL53" i="46" s="1"/>
  <c r="BL61" i="46" s="1"/>
  <c r="BL72" i="46" s="1"/>
  <c r="BL78" i="46" s="1"/>
  <c r="BO33" i="46"/>
  <c r="BO53" i="46" s="1"/>
  <c r="BO61" i="46" s="1"/>
  <c r="BO72" i="46" s="1"/>
  <c r="BO78" i="46" s="1"/>
  <c r="BQ33" i="46"/>
  <c r="BQ53" i="46" s="1"/>
  <c r="BQ61" i="46" s="1"/>
  <c r="BQ72" i="46" s="1"/>
  <c r="BQ78" i="46" s="1"/>
  <c r="BM33" i="46"/>
  <c r="BM53" i="46" s="1"/>
  <c r="BM61" i="46" s="1"/>
  <c r="BM72" i="46" s="1"/>
  <c r="BM78" i="46" s="1"/>
  <c r="BT33" i="46"/>
  <c r="BT53" i="46" s="1"/>
  <c r="BT61" i="46" s="1"/>
  <c r="BT72" i="46" s="1"/>
  <c r="BT78" i="46" s="1"/>
  <c r="BK33" i="46"/>
  <c r="BK53" i="46" s="1"/>
  <c r="BK61" i="46" s="1"/>
  <c r="BK72" i="46" s="1"/>
  <c r="BK78" i="46" s="1"/>
  <c r="BJ33" i="46"/>
  <c r="BJ53" i="46" s="1"/>
  <c r="BJ61" i="46" s="1"/>
  <c r="BJ72" i="46" s="1"/>
  <c r="BJ78" i="46" s="1"/>
  <c r="BI33" i="46"/>
  <c r="BI53" i="46" s="1"/>
  <c r="BI61" i="46" s="1"/>
  <c r="BI72" i="46" s="1"/>
  <c r="BI78" i="46" s="1"/>
  <c r="P26" i="46"/>
  <c r="Q17" i="46"/>
  <c r="Q26" i="46" s="1"/>
  <c r="CF32" i="46" s="1"/>
  <c r="CF52" i="46" s="1"/>
  <c r="CF60" i="46" s="1"/>
  <c r="AF80" i="348"/>
  <c r="AF87" i="348" s="1"/>
  <c r="AF68" i="348"/>
  <c r="AV31" i="285"/>
  <c r="AV14" i="276"/>
  <c r="AV15" i="363"/>
  <c r="AV33" i="363"/>
  <c r="AV10" i="276"/>
  <c r="AV10" i="363"/>
  <c r="AV28" i="363"/>
  <c r="AV16" i="285"/>
  <c r="AQ28" i="363"/>
  <c r="AQ16" i="285"/>
  <c r="AQ10" i="363"/>
  <c r="AQ10" i="276"/>
  <c r="AQ14" i="276"/>
  <c r="AQ31" i="285"/>
  <c r="AQ15" i="363"/>
  <c r="AQ33" i="363"/>
  <c r="AM28" i="363"/>
  <c r="AM16" i="285"/>
  <c r="AM10" i="363"/>
  <c r="AM10" i="276"/>
  <c r="AM33" i="363"/>
  <c r="AM15" i="363"/>
  <c r="AM14" i="276"/>
  <c r="AM31" i="285"/>
  <c r="AR15" i="363"/>
  <c r="AR14" i="276"/>
  <c r="AR33" i="363"/>
  <c r="AR31" i="285"/>
  <c r="AR10" i="276"/>
  <c r="AR10" i="363"/>
  <c r="AR16" i="285"/>
  <c r="AR28" i="363"/>
  <c r="AT28" i="363"/>
  <c r="AT16" i="285"/>
  <c r="AT10" i="363"/>
  <c r="AT10" i="276"/>
  <c r="AL28" i="363"/>
  <c r="AL16" i="285"/>
  <c r="AL10" i="363"/>
  <c r="AL10" i="276"/>
  <c r="AU34" i="363"/>
  <c r="AU32" i="285"/>
  <c r="AU16" i="363"/>
  <c r="AU15" i="276"/>
  <c r="AU11" i="276"/>
  <c r="AU11" i="363"/>
  <c r="AU29" i="363"/>
  <c r="AU39" i="363" s="1"/>
  <c r="AU17" i="285"/>
  <c r="AQ11" i="276"/>
  <c r="AQ11" i="363"/>
  <c r="AQ17" i="285"/>
  <c r="AQ29" i="363"/>
  <c r="AM32" i="285"/>
  <c r="AM16" i="363"/>
  <c r="AM15" i="276"/>
  <c r="AM34" i="363"/>
  <c r="AM11" i="276"/>
  <c r="AM11" i="363"/>
  <c r="AM21" i="363" s="1"/>
  <c r="AM29" i="363"/>
  <c r="AM17" i="285"/>
  <c r="AR29" i="363"/>
  <c r="AR17" i="285"/>
  <c r="AR11" i="363"/>
  <c r="AR11" i="276"/>
  <c r="AR15" i="276"/>
  <c r="AR34" i="363"/>
  <c r="AR16" i="363"/>
  <c r="AR32" i="285"/>
  <c r="AT11" i="276"/>
  <c r="AT11" i="363"/>
  <c r="AT29" i="363"/>
  <c r="AT17" i="285"/>
  <c r="AT15" i="276"/>
  <c r="AT34" i="363"/>
  <c r="AT16" i="363"/>
  <c r="AT32" i="285"/>
  <c r="AL11" i="276"/>
  <c r="AL11" i="363"/>
  <c r="AL29" i="363"/>
  <c r="AL17" i="285"/>
  <c r="AL15" i="276"/>
  <c r="AL34" i="363"/>
  <c r="AL32" i="285"/>
  <c r="AL16" i="363"/>
  <c r="AA27" i="363"/>
  <c r="AA15" i="285"/>
  <c r="AA9" i="276"/>
  <c r="AA149" i="46"/>
  <c r="AA9" i="363"/>
  <c r="AE9" i="276"/>
  <c r="AE15" i="285"/>
  <c r="AE21" i="285" s="1"/>
  <c r="AE59" i="285" s="1"/>
  <c r="AE27" i="363"/>
  <c r="AE9" i="363"/>
  <c r="AE149" i="46"/>
  <c r="AD9" i="363"/>
  <c r="AD15" i="285"/>
  <c r="AD21" i="285" s="1"/>
  <c r="AD59" i="285" s="1"/>
  <c r="AD27" i="363"/>
  <c r="AD9" i="276"/>
  <c r="AD149" i="46"/>
  <c r="Z9" i="363"/>
  <c r="Z15" i="285"/>
  <c r="Z9" i="276"/>
  <c r="Z27" i="363"/>
  <c r="Z14" i="363"/>
  <c r="Z30" i="285"/>
  <c r="Z36" i="285" s="1"/>
  <c r="Z60" i="285" s="1"/>
  <c r="Z13" i="276"/>
  <c r="Z32" i="363"/>
  <c r="Z74" i="366"/>
  <c r="AW72" i="46"/>
  <c r="AW78" i="46" s="1"/>
  <c r="BE27" i="348"/>
  <c r="BE33" i="348" s="1"/>
  <c r="BE45" i="366"/>
  <c r="BE55" i="366" s="1"/>
  <c r="BE66" i="366" s="1"/>
  <c r="BE72" i="366" s="1"/>
  <c r="BE17" i="348"/>
  <c r="BE120" i="46"/>
  <c r="BE130" i="46" s="1"/>
  <c r="BE141" i="46" s="1"/>
  <c r="BE147" i="46" s="1"/>
  <c r="BC27" i="348"/>
  <c r="BC33" i="348" s="1"/>
  <c r="BC45" i="366"/>
  <c r="BC55" i="366" s="1"/>
  <c r="BC66" i="366" s="1"/>
  <c r="BC72" i="366" s="1"/>
  <c r="BC17" i="348"/>
  <c r="BC120" i="46"/>
  <c r="BC130" i="46" s="1"/>
  <c r="BC141" i="46" s="1"/>
  <c r="BC147" i="46" s="1"/>
  <c r="AX17" i="348"/>
  <c r="AX120" i="46"/>
  <c r="AX130" i="46" s="1"/>
  <c r="AX141" i="46" s="1"/>
  <c r="AX147" i="46" s="1"/>
  <c r="AX45" i="366"/>
  <c r="AX55" i="366" s="1"/>
  <c r="AX66" i="366" s="1"/>
  <c r="AX72" i="366" s="1"/>
  <c r="AX27" i="348"/>
  <c r="AX33" i="348" s="1"/>
  <c r="BB17" i="348"/>
  <c r="BB120" i="46"/>
  <c r="BB130" i="46" s="1"/>
  <c r="BB141" i="46" s="1"/>
  <c r="BB147" i="46" s="1"/>
  <c r="BB45" i="366"/>
  <c r="BB55" i="366" s="1"/>
  <c r="BB66" i="366" s="1"/>
  <c r="BB72" i="366" s="1"/>
  <c r="BB27" i="348"/>
  <c r="BB33" i="348" s="1"/>
  <c r="BF17" i="348"/>
  <c r="BF120" i="46"/>
  <c r="BF130" i="46" s="1"/>
  <c r="BF141" i="46" s="1"/>
  <c r="BF147" i="46" s="1"/>
  <c r="BF27" i="348"/>
  <c r="BF33" i="348" s="1"/>
  <c r="BF45" i="366"/>
  <c r="BF55" i="366" s="1"/>
  <c r="BF66" i="366" s="1"/>
  <c r="BF72" i="366" s="1"/>
  <c r="X79" i="348"/>
  <c r="X86" i="348" s="1"/>
  <c r="X67" i="348"/>
  <c r="X74" i="348" s="1"/>
  <c r="AE38" i="363"/>
  <c r="AC38" i="363"/>
  <c r="AL26" i="348"/>
  <c r="AL32" i="348" s="1"/>
  <c r="AL119" i="46"/>
  <c r="AL129" i="46" s="1"/>
  <c r="AL140" i="46" s="1"/>
  <c r="AL146" i="46" s="1"/>
  <c r="AL16" i="348"/>
  <c r="AL44" i="366"/>
  <c r="AL54" i="366" s="1"/>
  <c r="AL65" i="366" s="1"/>
  <c r="AL71" i="366" s="1"/>
  <c r="AN26" i="348"/>
  <c r="AN32" i="348" s="1"/>
  <c r="AN119" i="46"/>
  <c r="AN129" i="46" s="1"/>
  <c r="AN140" i="46" s="1"/>
  <c r="AN146" i="46" s="1"/>
  <c r="AN16" i="348"/>
  <c r="AN44" i="366"/>
  <c r="AN54" i="366" s="1"/>
  <c r="AN65" i="366" s="1"/>
  <c r="AN71" i="366" s="1"/>
  <c r="AT26" i="348"/>
  <c r="AT32" i="348" s="1"/>
  <c r="AT119" i="46"/>
  <c r="AT129" i="46" s="1"/>
  <c r="AT140" i="46" s="1"/>
  <c r="AT146" i="46" s="1"/>
  <c r="AT16" i="348"/>
  <c r="AT44" i="366"/>
  <c r="AT54" i="366" s="1"/>
  <c r="AT65" i="366" s="1"/>
  <c r="AT71" i="366" s="1"/>
  <c r="AM16" i="348"/>
  <c r="AM44" i="366"/>
  <c r="AM54" i="366" s="1"/>
  <c r="AM65" i="366" s="1"/>
  <c r="AM71" i="366" s="1"/>
  <c r="AM26" i="348"/>
  <c r="AM32" i="348" s="1"/>
  <c r="AM119" i="46"/>
  <c r="AM129" i="46" s="1"/>
  <c r="AM140" i="46" s="1"/>
  <c r="AM146" i="46" s="1"/>
  <c r="AQ16" i="348"/>
  <c r="AQ44" i="366"/>
  <c r="AQ54" i="366" s="1"/>
  <c r="AQ65" i="366" s="1"/>
  <c r="AQ71" i="366" s="1"/>
  <c r="AQ26" i="348"/>
  <c r="AQ32" i="348" s="1"/>
  <c r="AQ119" i="46"/>
  <c r="AQ129" i="46" s="1"/>
  <c r="AQ140" i="46" s="1"/>
  <c r="AQ146" i="46" s="1"/>
  <c r="AU16" i="348"/>
  <c r="AU44" i="366"/>
  <c r="AU54" i="366" s="1"/>
  <c r="AU65" i="366" s="1"/>
  <c r="AU71" i="366" s="1"/>
  <c r="AU26" i="348"/>
  <c r="AU32" i="348" s="1"/>
  <c r="AU119" i="46"/>
  <c r="AU129" i="46" s="1"/>
  <c r="AU140" i="46" s="1"/>
  <c r="AU146" i="46" s="1"/>
  <c r="Z39" i="363"/>
  <c r="Y66" i="366"/>
  <c r="Y72" i="366" s="1"/>
  <c r="Y141" i="46"/>
  <c r="Y147" i="46" s="1"/>
  <c r="AB41" i="348"/>
  <c r="Y142" i="46"/>
  <c r="Y148" i="46" s="1"/>
  <c r="Y67" i="366"/>
  <c r="Y73" i="366" s="1"/>
  <c r="X37" i="363"/>
  <c r="X30" i="363"/>
  <c r="X12" i="363"/>
  <c r="X59" i="285"/>
  <c r="X41" i="348"/>
  <c r="X48" i="348" s="1"/>
  <c r="X53" i="348"/>
  <c r="X60" i="348" s="1"/>
  <c r="BH18" i="348"/>
  <c r="BH28" i="348"/>
  <c r="BH34" i="348" s="1"/>
  <c r="BH46" i="366"/>
  <c r="BH56" i="366" s="1"/>
  <c r="BH67" i="366" s="1"/>
  <c r="BH73" i="366" s="1"/>
  <c r="BH121" i="46"/>
  <c r="BH131" i="46" s="1"/>
  <c r="BH142" i="46" s="1"/>
  <c r="BH148" i="46" s="1"/>
  <c r="BC28" i="348"/>
  <c r="BC34" i="348" s="1"/>
  <c r="BC46" i="366"/>
  <c r="BC56" i="366" s="1"/>
  <c r="BC67" i="366" s="1"/>
  <c r="BC73" i="366" s="1"/>
  <c r="BC18" i="348"/>
  <c r="BC121" i="46"/>
  <c r="BC131" i="46" s="1"/>
  <c r="BC142" i="46" s="1"/>
  <c r="BC148" i="46" s="1"/>
  <c r="BA28" i="348"/>
  <c r="BA34" i="348" s="1"/>
  <c r="BA46" i="366"/>
  <c r="BA56" i="366" s="1"/>
  <c r="BA67" i="366" s="1"/>
  <c r="BA73" i="366" s="1"/>
  <c r="BA18" i="348"/>
  <c r="BA121" i="46"/>
  <c r="BA131" i="46" s="1"/>
  <c r="BA142" i="46" s="1"/>
  <c r="BA148" i="46" s="1"/>
  <c r="AX18" i="348"/>
  <c r="AX121" i="46"/>
  <c r="AX131" i="46" s="1"/>
  <c r="AX142" i="46" s="1"/>
  <c r="AX148" i="46" s="1"/>
  <c r="AX46" i="366"/>
  <c r="AX56" i="366" s="1"/>
  <c r="AX67" i="366" s="1"/>
  <c r="AX73" i="366" s="1"/>
  <c r="AX28" i="348"/>
  <c r="AX34" i="348" s="1"/>
  <c r="BB18" i="348"/>
  <c r="BB121" i="46"/>
  <c r="BB131" i="46" s="1"/>
  <c r="BB142" i="46" s="1"/>
  <c r="BB148" i="46" s="1"/>
  <c r="BB46" i="366"/>
  <c r="BB56" i="366" s="1"/>
  <c r="BB67" i="366" s="1"/>
  <c r="BB73" i="366" s="1"/>
  <c r="BB28" i="348"/>
  <c r="BB34" i="348" s="1"/>
  <c r="BF18" i="348"/>
  <c r="BF121" i="46"/>
  <c r="BF131" i="46" s="1"/>
  <c r="BF142" i="46" s="1"/>
  <c r="BF148" i="46" s="1"/>
  <c r="BF46" i="366"/>
  <c r="BF56" i="366" s="1"/>
  <c r="BF67" i="366" s="1"/>
  <c r="BF73" i="366" s="1"/>
  <c r="BF28" i="348"/>
  <c r="BF34" i="348" s="1"/>
  <c r="Z38" i="363"/>
  <c r="AI39" i="363"/>
  <c r="AE39" i="363"/>
  <c r="AI38" i="363"/>
  <c r="AD39" i="363"/>
  <c r="AP14" i="276"/>
  <c r="AP33" i="363"/>
  <c r="AP31" i="285"/>
  <c r="AP15" i="363"/>
  <c r="AC32" i="363"/>
  <c r="AC30" i="285"/>
  <c r="AC36" i="285" s="1"/>
  <c r="AC60" i="285" s="1"/>
  <c r="AC74" i="366"/>
  <c r="AC13" i="276"/>
  <c r="AC14" i="363"/>
  <c r="BG32" i="46"/>
  <c r="BG52" i="46" s="1"/>
  <c r="BG60" i="46" s="1"/>
  <c r="BG71" i="46" s="1"/>
  <c r="BG77" i="46" s="1"/>
  <c r="AY32" i="46"/>
  <c r="AY52" i="46" s="1"/>
  <c r="AY60" i="46" s="1"/>
  <c r="AY71" i="46" s="1"/>
  <c r="AY77" i="46" s="1"/>
  <c r="AX32" i="46"/>
  <c r="AX52" i="46" s="1"/>
  <c r="AX60" i="46" s="1"/>
  <c r="AX71" i="46" s="1"/>
  <c r="AX77" i="46" s="1"/>
  <c r="BA32" i="46"/>
  <c r="BA52" i="46" s="1"/>
  <c r="BA60" i="46" s="1"/>
  <c r="BA71" i="46" s="1"/>
  <c r="BA77" i="46" s="1"/>
  <c r="BD32" i="46"/>
  <c r="BD52" i="46" s="1"/>
  <c r="BD60" i="46" s="1"/>
  <c r="BD71" i="46" s="1"/>
  <c r="BD77" i="46" s="1"/>
  <c r="BC32" i="46"/>
  <c r="BC52" i="46" s="1"/>
  <c r="BC60" i="46" s="1"/>
  <c r="BC71" i="46" s="1"/>
  <c r="BC77" i="46" s="1"/>
  <c r="BE32" i="46"/>
  <c r="BE52" i="46" s="1"/>
  <c r="BE60" i="46" s="1"/>
  <c r="BE71" i="46" s="1"/>
  <c r="BE77" i="46" s="1"/>
  <c r="AZ32" i="46"/>
  <c r="AZ52" i="46" s="1"/>
  <c r="AZ60" i="46" s="1"/>
  <c r="AZ71" i="46" s="1"/>
  <c r="AZ77" i="46" s="1"/>
  <c r="BB32" i="46"/>
  <c r="BB52" i="46" s="1"/>
  <c r="BB60" i="46" s="1"/>
  <c r="BB71" i="46" s="1"/>
  <c r="BB77" i="46" s="1"/>
  <c r="AW32" i="46"/>
  <c r="AW52" i="46" s="1"/>
  <c r="AW60" i="46" s="1"/>
  <c r="AW71" i="46" s="1"/>
  <c r="AW77" i="46" s="1"/>
  <c r="BF32" i="46"/>
  <c r="BF52" i="46" s="1"/>
  <c r="BF60" i="46" s="1"/>
  <c r="BF71" i="46" s="1"/>
  <c r="BF77" i="46" s="1"/>
  <c r="BH32" i="46"/>
  <c r="BH52" i="46" s="1"/>
  <c r="BH60" i="46" s="1"/>
  <c r="BH71" i="46" s="1"/>
  <c r="BH77" i="46" s="1"/>
  <c r="AG53" i="348"/>
  <c r="AG60" i="348" s="1"/>
  <c r="AT15" i="363"/>
  <c r="AT31" i="285"/>
  <c r="AT14" i="276"/>
  <c r="AT33" i="363"/>
  <c r="AL14" i="276"/>
  <c r="AL33" i="363"/>
  <c r="AL15" i="363"/>
  <c r="AL31" i="285"/>
  <c r="AQ34" i="363"/>
  <c r="AQ15" i="276"/>
  <c r="AQ32" i="285"/>
  <c r="AQ16" i="363"/>
  <c r="AG79" i="348"/>
  <c r="AG86" i="348" s="1"/>
  <c r="AG67" i="348"/>
  <c r="AA14" i="363"/>
  <c r="AA13" i="276"/>
  <c r="AA30" i="285"/>
  <c r="AA74" i="366"/>
  <c r="AA32" i="363"/>
  <c r="Y16" i="348"/>
  <c r="Y119" i="46"/>
  <c r="Y129" i="46" s="1"/>
  <c r="Y26" i="348"/>
  <c r="Y32" i="348" s="1"/>
  <c r="Y44" i="366"/>
  <c r="Y54" i="366" s="1"/>
  <c r="AE13" i="276"/>
  <c r="AE32" i="363"/>
  <c r="AE74" i="366"/>
  <c r="AE30" i="285"/>
  <c r="AE36" i="285" s="1"/>
  <c r="AE60" i="285" s="1"/>
  <c r="AE14" i="363"/>
  <c r="AF13" i="276"/>
  <c r="AF32" i="363"/>
  <c r="AF14" i="363"/>
  <c r="AF30" i="285"/>
  <c r="AF36" i="285" s="1"/>
  <c r="AF60" i="285" s="1"/>
  <c r="AF74" i="366"/>
  <c r="AF27" i="363"/>
  <c r="AF15" i="285"/>
  <c r="AF21" i="285" s="1"/>
  <c r="AF59" i="285" s="1"/>
  <c r="AF9" i="363"/>
  <c r="AF9" i="276"/>
  <c r="AF149" i="46"/>
  <c r="AD13" i="276"/>
  <c r="AD32" i="363"/>
  <c r="AD30" i="285"/>
  <c r="AD36" i="285" s="1"/>
  <c r="AD60" i="285" s="1"/>
  <c r="AD14" i="363"/>
  <c r="AD74" i="366"/>
  <c r="AJ39" i="363"/>
  <c r="BA27" i="348"/>
  <c r="BA33" i="348" s="1"/>
  <c r="BA45" i="366"/>
  <c r="BA55" i="366" s="1"/>
  <c r="BA66" i="366" s="1"/>
  <c r="BA72" i="366" s="1"/>
  <c r="BA17" i="348"/>
  <c r="BA120" i="46"/>
  <c r="BA130" i="46" s="1"/>
  <c r="BA141" i="46" s="1"/>
  <c r="BA147" i="46" s="1"/>
  <c r="AY27" i="348"/>
  <c r="AY33" i="348" s="1"/>
  <c r="AY45" i="366"/>
  <c r="AY55" i="366" s="1"/>
  <c r="AY66" i="366" s="1"/>
  <c r="AY72" i="366" s="1"/>
  <c r="AY17" i="348"/>
  <c r="AY120" i="46"/>
  <c r="AY130" i="46" s="1"/>
  <c r="AY141" i="46" s="1"/>
  <c r="AY147" i="46" s="1"/>
  <c r="BH17" i="348"/>
  <c r="BH45" i="366"/>
  <c r="BH55" i="366" s="1"/>
  <c r="BH66" i="366" s="1"/>
  <c r="BH72" i="366" s="1"/>
  <c r="BH120" i="46"/>
  <c r="BH130" i="46" s="1"/>
  <c r="BH141" i="46" s="1"/>
  <c r="BH147" i="46" s="1"/>
  <c r="BH27" i="348"/>
  <c r="BH33" i="348" s="1"/>
  <c r="AZ27" i="348"/>
  <c r="AZ33" i="348" s="1"/>
  <c r="AZ120" i="46"/>
  <c r="AZ130" i="46" s="1"/>
  <c r="AZ141" i="46" s="1"/>
  <c r="AZ147" i="46" s="1"/>
  <c r="AZ17" i="348"/>
  <c r="AZ45" i="366"/>
  <c r="AZ55" i="366" s="1"/>
  <c r="AZ66" i="366" s="1"/>
  <c r="AZ72" i="366" s="1"/>
  <c r="BD17" i="348"/>
  <c r="BD120" i="46"/>
  <c r="BD130" i="46" s="1"/>
  <c r="BD141" i="46" s="1"/>
  <c r="BD147" i="46" s="1"/>
  <c r="BD27" i="348"/>
  <c r="BD33" i="348" s="1"/>
  <c r="BD45" i="366"/>
  <c r="BD55" i="366" s="1"/>
  <c r="BD66" i="366" s="1"/>
  <c r="BD72" i="366" s="1"/>
  <c r="BG27" i="348"/>
  <c r="BG33" i="348" s="1"/>
  <c r="BG45" i="366"/>
  <c r="BG55" i="366" s="1"/>
  <c r="BG66" i="366" s="1"/>
  <c r="BG72" i="366" s="1"/>
  <c r="BG17" i="348"/>
  <c r="BG120" i="46"/>
  <c r="BG130" i="46" s="1"/>
  <c r="BG141" i="46" s="1"/>
  <c r="BG147" i="46" s="1"/>
  <c r="BS34" i="46"/>
  <c r="BS54" i="46" s="1"/>
  <c r="BS62" i="46" s="1"/>
  <c r="BS73" i="46" s="1"/>
  <c r="BS79" i="46" s="1"/>
  <c r="BT34" i="46"/>
  <c r="BT54" i="46" s="1"/>
  <c r="BT62" i="46" s="1"/>
  <c r="BT73" i="46" s="1"/>
  <c r="BT79" i="46" s="1"/>
  <c r="BQ34" i="46"/>
  <c r="BQ54" i="46" s="1"/>
  <c r="BQ62" i="46" s="1"/>
  <c r="BQ73" i="46" s="1"/>
  <c r="BQ79" i="46" s="1"/>
  <c r="BO34" i="46"/>
  <c r="BO54" i="46" s="1"/>
  <c r="BO62" i="46" s="1"/>
  <c r="BO73" i="46" s="1"/>
  <c r="BO79" i="46" s="1"/>
  <c r="BM34" i="46"/>
  <c r="BM54" i="46" s="1"/>
  <c r="BM62" i="46" s="1"/>
  <c r="BM73" i="46" s="1"/>
  <c r="BM79" i="46" s="1"/>
  <c r="BR34" i="46"/>
  <c r="BR54" i="46" s="1"/>
  <c r="BR62" i="46" s="1"/>
  <c r="BR73" i="46" s="1"/>
  <c r="BR79" i="46" s="1"/>
  <c r="BN34" i="46"/>
  <c r="BN54" i="46" s="1"/>
  <c r="BN62" i="46" s="1"/>
  <c r="BN73" i="46" s="1"/>
  <c r="BN79" i="46" s="1"/>
  <c r="BP34" i="46"/>
  <c r="BP54" i="46" s="1"/>
  <c r="BP62" i="46" s="1"/>
  <c r="BP73" i="46" s="1"/>
  <c r="BP79" i="46" s="1"/>
  <c r="BL34" i="46"/>
  <c r="BL54" i="46" s="1"/>
  <c r="BL62" i="46" s="1"/>
  <c r="BL73" i="46" s="1"/>
  <c r="BL79" i="46" s="1"/>
  <c r="BK34" i="46"/>
  <c r="BK54" i="46" s="1"/>
  <c r="BK62" i="46" s="1"/>
  <c r="BK73" i="46" s="1"/>
  <c r="BK79" i="46" s="1"/>
  <c r="BJ34" i="46"/>
  <c r="BJ54" i="46" s="1"/>
  <c r="BJ62" i="46" s="1"/>
  <c r="BJ73" i="46" s="1"/>
  <c r="BJ79" i="46" s="1"/>
  <c r="BI34" i="46"/>
  <c r="BI54" i="46" s="1"/>
  <c r="BI62" i="46" s="1"/>
  <c r="BI73" i="46" s="1"/>
  <c r="BI79" i="46" s="1"/>
  <c r="AV119" i="46"/>
  <c r="AV129" i="46" s="1"/>
  <c r="AV140" i="46" s="1"/>
  <c r="AV146" i="46" s="1"/>
  <c r="AV26" i="348"/>
  <c r="AV32" i="348" s="1"/>
  <c r="AV16" i="348"/>
  <c r="AV44" i="366"/>
  <c r="AV54" i="366" s="1"/>
  <c r="AV65" i="366" s="1"/>
  <c r="AV71" i="366" s="1"/>
  <c r="AP26" i="348"/>
  <c r="AP32" i="348" s="1"/>
  <c r="AP119" i="46"/>
  <c r="AP129" i="46" s="1"/>
  <c r="AP140" i="46" s="1"/>
  <c r="AP146" i="46" s="1"/>
  <c r="AP16" i="348"/>
  <c r="AP44" i="366"/>
  <c r="AP54" i="366" s="1"/>
  <c r="AP65" i="366" s="1"/>
  <c r="AP71" i="366" s="1"/>
  <c r="AR26" i="348"/>
  <c r="AR32" i="348" s="1"/>
  <c r="AR119" i="46"/>
  <c r="AR129" i="46" s="1"/>
  <c r="AR140" i="46" s="1"/>
  <c r="AR146" i="46" s="1"/>
  <c r="AR16" i="348"/>
  <c r="AR44" i="366"/>
  <c r="AR54" i="366" s="1"/>
  <c r="AR65" i="366" s="1"/>
  <c r="AR71" i="366" s="1"/>
  <c r="AK26" i="348"/>
  <c r="AK32" i="348" s="1"/>
  <c r="AK44" i="366"/>
  <c r="AK54" i="366" s="1"/>
  <c r="AK65" i="366" s="1"/>
  <c r="AK71" i="366" s="1"/>
  <c r="AK16" i="348"/>
  <c r="AK119" i="46"/>
  <c r="AK129" i="46" s="1"/>
  <c r="AK140" i="46" s="1"/>
  <c r="AK146" i="46" s="1"/>
  <c r="AO26" i="348"/>
  <c r="AO32" i="348" s="1"/>
  <c r="AO44" i="366"/>
  <c r="AO54" i="366" s="1"/>
  <c r="AO65" i="366" s="1"/>
  <c r="AO71" i="366" s="1"/>
  <c r="AO16" i="348"/>
  <c r="AO119" i="46"/>
  <c r="AO129" i="46" s="1"/>
  <c r="AO140" i="46" s="1"/>
  <c r="AO146" i="46" s="1"/>
  <c r="AS26" i="348"/>
  <c r="AS32" i="348" s="1"/>
  <c r="AS44" i="366"/>
  <c r="AS54" i="366" s="1"/>
  <c r="AS65" i="366" s="1"/>
  <c r="AS71" i="366" s="1"/>
  <c r="AS16" i="348"/>
  <c r="AS119" i="46"/>
  <c r="AS129" i="46" s="1"/>
  <c r="AS140" i="46" s="1"/>
  <c r="AS146" i="46" s="1"/>
  <c r="X60" i="285"/>
  <c r="X62" i="285" s="1"/>
  <c r="X35" i="363"/>
  <c r="X17" i="363"/>
  <c r="L48" i="373"/>
  <c r="X17" i="276"/>
  <c r="X18" i="276" s="1"/>
  <c r="BG18" i="348"/>
  <c r="BG121" i="46"/>
  <c r="BG131" i="46" s="1"/>
  <c r="BG142" i="46" s="1"/>
  <c r="BG148" i="46" s="1"/>
  <c r="BG28" i="348"/>
  <c r="BG34" i="348" s="1"/>
  <c r="BG46" i="366"/>
  <c r="BG56" i="366" s="1"/>
  <c r="BG67" i="366" s="1"/>
  <c r="BG73" i="366" s="1"/>
  <c r="AY28" i="348"/>
  <c r="AY34" i="348" s="1"/>
  <c r="AY46" i="366"/>
  <c r="AY56" i="366" s="1"/>
  <c r="AY67" i="366" s="1"/>
  <c r="AY73" i="366" s="1"/>
  <c r="AY18" i="348"/>
  <c r="AY121" i="46"/>
  <c r="AY131" i="46" s="1"/>
  <c r="AY142" i="46" s="1"/>
  <c r="AY148" i="46" s="1"/>
  <c r="AW73" i="46"/>
  <c r="AW79" i="46" s="1"/>
  <c r="BE28" i="348"/>
  <c r="BE34" i="348" s="1"/>
  <c r="BE46" i="366"/>
  <c r="BE56" i="366" s="1"/>
  <c r="BE67" i="366" s="1"/>
  <c r="BE73" i="366" s="1"/>
  <c r="BE18" i="348"/>
  <c r="BE121" i="46"/>
  <c r="BE131" i="46" s="1"/>
  <c r="BE142" i="46" s="1"/>
  <c r="BE148" i="46" s="1"/>
  <c r="AZ18" i="348"/>
  <c r="AZ121" i="46"/>
  <c r="AZ131" i="46" s="1"/>
  <c r="AZ142" i="46" s="1"/>
  <c r="AZ148" i="46" s="1"/>
  <c r="AZ28" i="348"/>
  <c r="AZ34" i="348" s="1"/>
  <c r="AZ46" i="366"/>
  <c r="AZ56" i="366" s="1"/>
  <c r="AZ67" i="366" s="1"/>
  <c r="AZ73" i="366" s="1"/>
  <c r="BD18" i="348"/>
  <c r="BD121" i="46"/>
  <c r="BD131" i="46" s="1"/>
  <c r="BD142" i="46" s="1"/>
  <c r="BD148" i="46" s="1"/>
  <c r="BD28" i="348"/>
  <c r="BD34" i="348" s="1"/>
  <c r="BD46" i="366"/>
  <c r="BD56" i="366" s="1"/>
  <c r="BD67" i="366" s="1"/>
  <c r="BD73" i="366" s="1"/>
  <c r="Z21" i="285" l="1"/>
  <c r="Z59" i="285" s="1"/>
  <c r="AD53" i="348"/>
  <c r="AD60" i="348" s="1"/>
  <c r="AB52" i="348"/>
  <c r="AB59" i="348" s="1"/>
  <c r="AA38" i="363"/>
  <c r="AA67" i="348" s="1"/>
  <c r="AF19" i="363"/>
  <c r="AH68" i="348"/>
  <c r="AA36" i="285"/>
  <c r="AA60" i="285" s="1"/>
  <c r="AG80" i="348"/>
  <c r="AG87" i="348" s="1"/>
  <c r="AA20" i="363"/>
  <c r="AA40" i="348" s="1"/>
  <c r="AB36" i="285"/>
  <c r="AB60" i="285" s="1"/>
  <c r="AD67" i="348"/>
  <c r="AA21" i="285"/>
  <c r="AA59" i="285" s="1"/>
  <c r="AA68" i="348"/>
  <c r="AB37" i="363"/>
  <c r="AB78" i="348" s="1"/>
  <c r="AB85" i="348" s="1"/>
  <c r="AF53" i="348"/>
  <c r="AF60" i="348" s="1"/>
  <c r="N11" i="370"/>
  <c r="N46" i="373" s="1"/>
  <c r="N14" i="370"/>
  <c r="N49" i="373" s="1"/>
  <c r="AH79" i="348"/>
  <c r="AH86" i="348" s="1"/>
  <c r="J61" i="46"/>
  <c r="J62" i="46"/>
  <c r="J73" i="46" s="1"/>
  <c r="CF71" i="46"/>
  <c r="CF77" i="46" s="1"/>
  <c r="N15" i="370"/>
  <c r="N50" i="373" s="1"/>
  <c r="N10" i="370"/>
  <c r="N45" i="373" s="1"/>
  <c r="CF17" i="348"/>
  <c r="CF45" i="366"/>
  <c r="CF55" i="366" s="1"/>
  <c r="CF120" i="46"/>
  <c r="CF130" i="46" s="1"/>
  <c r="CF27" i="348"/>
  <c r="CF33" i="348" s="1"/>
  <c r="J78" i="46"/>
  <c r="CF28" i="348"/>
  <c r="CF34" i="348" s="1"/>
  <c r="CF18" i="348"/>
  <c r="CF121" i="46"/>
  <c r="CF131" i="46" s="1"/>
  <c r="CF46" i="366"/>
  <c r="CF56" i="366" s="1"/>
  <c r="J79" i="46"/>
  <c r="BU27" i="348"/>
  <c r="BU33" i="348" s="1"/>
  <c r="BU45" i="366"/>
  <c r="BU55" i="366" s="1"/>
  <c r="BU66" i="366" s="1"/>
  <c r="BU72" i="366" s="1"/>
  <c r="BU17" i="348"/>
  <c r="BU120" i="46"/>
  <c r="BU130" i="46" s="1"/>
  <c r="BU141" i="46" s="1"/>
  <c r="BU147" i="46" s="1"/>
  <c r="BY27" i="348"/>
  <c r="BY33" i="348" s="1"/>
  <c r="BY45" i="366"/>
  <c r="BY55" i="366" s="1"/>
  <c r="BY66" i="366" s="1"/>
  <c r="BY72" i="366" s="1"/>
  <c r="BY17" i="348"/>
  <c r="BY120" i="46"/>
  <c r="BY130" i="46" s="1"/>
  <c r="BY141" i="46" s="1"/>
  <c r="BY147" i="46" s="1"/>
  <c r="CC27" i="348"/>
  <c r="CC33" i="348" s="1"/>
  <c r="CC45" i="366"/>
  <c r="CC55" i="366" s="1"/>
  <c r="CC66" i="366" s="1"/>
  <c r="CC72" i="366" s="1"/>
  <c r="CC17" i="348"/>
  <c r="CC120" i="46"/>
  <c r="CC130" i="46" s="1"/>
  <c r="CC141" i="46" s="1"/>
  <c r="CC147" i="46" s="1"/>
  <c r="BV27" i="348"/>
  <c r="BV33" i="348" s="1"/>
  <c r="BV45" i="366"/>
  <c r="BV55" i="366" s="1"/>
  <c r="BV66" i="366" s="1"/>
  <c r="BV72" i="366" s="1"/>
  <c r="BV17" i="348"/>
  <c r="BV120" i="46"/>
  <c r="BV130" i="46" s="1"/>
  <c r="BV141" i="46" s="1"/>
  <c r="BV147" i="46" s="1"/>
  <c r="BZ27" i="348"/>
  <c r="BZ33" i="348" s="1"/>
  <c r="BZ45" i="366"/>
  <c r="BZ55" i="366" s="1"/>
  <c r="BZ66" i="366" s="1"/>
  <c r="BZ72" i="366" s="1"/>
  <c r="BZ17" i="348"/>
  <c r="BZ120" i="46"/>
  <c r="BZ130" i="46" s="1"/>
  <c r="BZ141" i="46" s="1"/>
  <c r="BZ147" i="46" s="1"/>
  <c r="CD27" i="348"/>
  <c r="CD33" i="348" s="1"/>
  <c r="CD45" i="366"/>
  <c r="CD55" i="366" s="1"/>
  <c r="CD66" i="366" s="1"/>
  <c r="CD72" i="366" s="1"/>
  <c r="CD17" i="348"/>
  <c r="CD120" i="46"/>
  <c r="CD130" i="46" s="1"/>
  <c r="CD141" i="46" s="1"/>
  <c r="CD147" i="46" s="1"/>
  <c r="BX28" i="348"/>
  <c r="BX34" i="348" s="1"/>
  <c r="BX46" i="366"/>
  <c r="BX56" i="366" s="1"/>
  <c r="BX67" i="366" s="1"/>
  <c r="BX73" i="366" s="1"/>
  <c r="BX18" i="348"/>
  <c r="BX121" i="46"/>
  <c r="BX131" i="46" s="1"/>
  <c r="BX142" i="46" s="1"/>
  <c r="BX148" i="46" s="1"/>
  <c r="CB28" i="348"/>
  <c r="CB34" i="348" s="1"/>
  <c r="CB46" i="366"/>
  <c r="CB56" i="366" s="1"/>
  <c r="CB67" i="366" s="1"/>
  <c r="CB73" i="366" s="1"/>
  <c r="CB18" i="348"/>
  <c r="CB121" i="46"/>
  <c r="CB131" i="46" s="1"/>
  <c r="CB142" i="46" s="1"/>
  <c r="CB148" i="46" s="1"/>
  <c r="BU28" i="348"/>
  <c r="BU34" i="348" s="1"/>
  <c r="BU46" i="366"/>
  <c r="BU56" i="366" s="1"/>
  <c r="BU67" i="366" s="1"/>
  <c r="BU73" i="366" s="1"/>
  <c r="BU18" i="348"/>
  <c r="BU121" i="46"/>
  <c r="BU131" i="46" s="1"/>
  <c r="BU142" i="46" s="1"/>
  <c r="BU148" i="46" s="1"/>
  <c r="BY28" i="348"/>
  <c r="BY34" i="348" s="1"/>
  <c r="BY46" i="366"/>
  <c r="BY56" i="366" s="1"/>
  <c r="BY67" i="366" s="1"/>
  <c r="BY73" i="366" s="1"/>
  <c r="BY18" i="348"/>
  <c r="BY121" i="46"/>
  <c r="BY131" i="46" s="1"/>
  <c r="BY142" i="46" s="1"/>
  <c r="BY148" i="46" s="1"/>
  <c r="CC28" i="348"/>
  <c r="CC34" i="348" s="1"/>
  <c r="CC46" i="366"/>
  <c r="CC56" i="366" s="1"/>
  <c r="CC67" i="366" s="1"/>
  <c r="CC73" i="366" s="1"/>
  <c r="CC18" i="348"/>
  <c r="CC121" i="46"/>
  <c r="CC131" i="46" s="1"/>
  <c r="CC142" i="46" s="1"/>
  <c r="CC148" i="46" s="1"/>
  <c r="AD40" i="348"/>
  <c r="X22" i="363"/>
  <c r="X54" i="348" s="1"/>
  <c r="X61" i="348" s="1"/>
  <c r="AH53" i="348"/>
  <c r="AH60" i="348" s="1"/>
  <c r="Z19" i="363"/>
  <c r="AT21" i="363"/>
  <c r="AQ21" i="363"/>
  <c r="AQ41" i="348" s="1"/>
  <c r="AU21" i="363"/>
  <c r="AR20" i="363"/>
  <c r="AR52" i="348" s="1"/>
  <c r="AR59" i="348" s="1"/>
  <c r="AV20" i="363"/>
  <c r="CE32" i="46"/>
  <c r="CE52" i="46" s="1"/>
  <c r="CE60" i="46" s="1"/>
  <c r="CE71" i="46" s="1"/>
  <c r="CE77" i="46" s="1"/>
  <c r="CB32" i="46"/>
  <c r="CB52" i="46" s="1"/>
  <c r="CB60" i="46" s="1"/>
  <c r="CB71" i="46" s="1"/>
  <c r="CB77" i="46" s="1"/>
  <c r="BW32" i="46"/>
  <c r="BW52" i="46" s="1"/>
  <c r="BW60" i="46" s="1"/>
  <c r="BW71" i="46" s="1"/>
  <c r="BW77" i="46" s="1"/>
  <c r="BY32" i="46"/>
  <c r="BY52" i="46" s="1"/>
  <c r="BY60" i="46" s="1"/>
  <c r="BY71" i="46" s="1"/>
  <c r="BY77" i="46" s="1"/>
  <c r="CA32" i="46"/>
  <c r="CA52" i="46" s="1"/>
  <c r="CA60" i="46" s="1"/>
  <c r="CA71" i="46" s="1"/>
  <c r="CA77" i="46" s="1"/>
  <c r="CC32" i="46"/>
  <c r="CC52" i="46" s="1"/>
  <c r="CC60" i="46" s="1"/>
  <c r="CC71" i="46" s="1"/>
  <c r="CC77" i="46" s="1"/>
  <c r="BX32" i="46"/>
  <c r="BX52" i="46" s="1"/>
  <c r="BX60" i="46" s="1"/>
  <c r="BX71" i="46" s="1"/>
  <c r="BX77" i="46" s="1"/>
  <c r="BV32" i="46"/>
  <c r="BV52" i="46" s="1"/>
  <c r="BV60" i="46" s="1"/>
  <c r="BV71" i="46" s="1"/>
  <c r="BV77" i="46" s="1"/>
  <c r="BZ32" i="46"/>
  <c r="BZ52" i="46" s="1"/>
  <c r="BZ60" i="46" s="1"/>
  <c r="BZ71" i="46" s="1"/>
  <c r="BZ77" i="46" s="1"/>
  <c r="CD32" i="46"/>
  <c r="CD52" i="46" s="1"/>
  <c r="CD60" i="46" s="1"/>
  <c r="CD71" i="46" s="1"/>
  <c r="CD77" i="46" s="1"/>
  <c r="BU32" i="46"/>
  <c r="BU52" i="46" s="1"/>
  <c r="BU60" i="46" s="1"/>
  <c r="BU71" i="46" s="1"/>
  <c r="BU77" i="46" s="1"/>
  <c r="AP21" i="363"/>
  <c r="AK21" i="363"/>
  <c r="AK53" i="348" s="1"/>
  <c r="AK60" i="348" s="1"/>
  <c r="AO21" i="363"/>
  <c r="BW17" i="348"/>
  <c r="BW120" i="46"/>
  <c r="BW130" i="46" s="1"/>
  <c r="BW141" i="46" s="1"/>
  <c r="BW147" i="46" s="1"/>
  <c r="BW27" i="348"/>
  <c r="BW33" i="348" s="1"/>
  <c r="BW45" i="366"/>
  <c r="BW55" i="366" s="1"/>
  <c r="BW66" i="366" s="1"/>
  <c r="BW72" i="366" s="1"/>
  <c r="CA27" i="348"/>
  <c r="CA33" i="348" s="1"/>
  <c r="CA45" i="366"/>
  <c r="CA55" i="366" s="1"/>
  <c r="CA66" i="366" s="1"/>
  <c r="CA72" i="366" s="1"/>
  <c r="CA17" i="348"/>
  <c r="CA120" i="46"/>
  <c r="CA130" i="46" s="1"/>
  <c r="CA141" i="46" s="1"/>
  <c r="CA147" i="46" s="1"/>
  <c r="CE17" i="348"/>
  <c r="CE120" i="46"/>
  <c r="CE130" i="46" s="1"/>
  <c r="CE141" i="46" s="1"/>
  <c r="CE147" i="46" s="1"/>
  <c r="CE27" i="348"/>
  <c r="CE33" i="348" s="1"/>
  <c r="CE45" i="366"/>
  <c r="CE55" i="366" s="1"/>
  <c r="CE66" i="366" s="1"/>
  <c r="CE72" i="366" s="1"/>
  <c r="BX27" i="348"/>
  <c r="BX33" i="348" s="1"/>
  <c r="BX120" i="46"/>
  <c r="BX130" i="46" s="1"/>
  <c r="BX141" i="46" s="1"/>
  <c r="BX147" i="46" s="1"/>
  <c r="BX17" i="348"/>
  <c r="BX45" i="366"/>
  <c r="BX55" i="366" s="1"/>
  <c r="BX66" i="366" s="1"/>
  <c r="BX72" i="366" s="1"/>
  <c r="CB17" i="348"/>
  <c r="CB120" i="46"/>
  <c r="CB130" i="46" s="1"/>
  <c r="CB141" i="46" s="1"/>
  <c r="CB147" i="46" s="1"/>
  <c r="CB27" i="348"/>
  <c r="CB33" i="348" s="1"/>
  <c r="CB45" i="366"/>
  <c r="CB55" i="366" s="1"/>
  <c r="CB66" i="366" s="1"/>
  <c r="CB72" i="366" s="1"/>
  <c r="BV18" i="348"/>
  <c r="BV121" i="46"/>
  <c r="BV131" i="46" s="1"/>
  <c r="BV142" i="46" s="1"/>
  <c r="BV148" i="46" s="1"/>
  <c r="BV28" i="348"/>
  <c r="BV34" i="348" s="1"/>
  <c r="BV46" i="366"/>
  <c r="BV56" i="366" s="1"/>
  <c r="BV67" i="366" s="1"/>
  <c r="BV73" i="366" s="1"/>
  <c r="BZ18" i="348"/>
  <c r="BZ121" i="46"/>
  <c r="BZ131" i="46" s="1"/>
  <c r="BZ142" i="46" s="1"/>
  <c r="BZ148" i="46" s="1"/>
  <c r="BZ28" i="348"/>
  <c r="BZ34" i="348" s="1"/>
  <c r="BZ46" i="366"/>
  <c r="BZ56" i="366" s="1"/>
  <c r="BZ67" i="366" s="1"/>
  <c r="BZ73" i="366" s="1"/>
  <c r="CD18" i="348"/>
  <c r="CD121" i="46"/>
  <c r="CD131" i="46" s="1"/>
  <c r="CD142" i="46" s="1"/>
  <c r="CD148" i="46" s="1"/>
  <c r="CD28" i="348"/>
  <c r="CD34" i="348" s="1"/>
  <c r="CD46" i="366"/>
  <c r="CD56" i="366" s="1"/>
  <c r="CD67" i="366" s="1"/>
  <c r="CD73" i="366" s="1"/>
  <c r="BW28" i="348"/>
  <c r="BW34" i="348" s="1"/>
  <c r="BW46" i="366"/>
  <c r="BW56" i="366" s="1"/>
  <c r="BW67" i="366" s="1"/>
  <c r="BW73" i="366" s="1"/>
  <c r="BW18" i="348"/>
  <c r="BW121" i="46"/>
  <c r="BW131" i="46" s="1"/>
  <c r="BW142" i="46" s="1"/>
  <c r="BW148" i="46" s="1"/>
  <c r="CA28" i="348"/>
  <c r="CA34" i="348" s="1"/>
  <c r="CA46" i="366"/>
  <c r="CA56" i="366" s="1"/>
  <c r="CA67" i="366" s="1"/>
  <c r="CA73" i="366" s="1"/>
  <c r="CA18" i="348"/>
  <c r="CA121" i="46"/>
  <c r="CA131" i="46" s="1"/>
  <c r="CA142" i="46" s="1"/>
  <c r="CA148" i="46" s="1"/>
  <c r="CE28" i="348"/>
  <c r="CE34" i="348" s="1"/>
  <c r="CE46" i="366"/>
  <c r="CE56" i="366" s="1"/>
  <c r="CE67" i="366" s="1"/>
  <c r="CE73" i="366" s="1"/>
  <c r="CE18" i="348"/>
  <c r="CE121" i="46"/>
  <c r="CE131" i="46" s="1"/>
  <c r="CE142" i="46" s="1"/>
  <c r="CE148" i="46" s="1"/>
  <c r="AL21" i="363"/>
  <c r="AL41" i="348" s="1"/>
  <c r="AI19" i="363"/>
  <c r="AH19" i="363"/>
  <c r="AH39" i="348" s="1"/>
  <c r="AB19" i="363"/>
  <c r="AB51" i="348" s="1"/>
  <c r="AB58" i="348" s="1"/>
  <c r="AD19" i="363"/>
  <c r="AE19" i="363"/>
  <c r="AE39" i="348" s="1"/>
  <c r="AA19" i="363"/>
  <c r="AR21" i="363"/>
  <c r="AL20" i="363"/>
  <c r="AL52" i="348" s="1"/>
  <c r="AL59" i="348" s="1"/>
  <c r="AT20" i="363"/>
  <c r="AT52" i="348" s="1"/>
  <c r="AT59" i="348" s="1"/>
  <c r="AM20" i="363"/>
  <c r="AQ20" i="363"/>
  <c r="AQ40" i="348" s="1"/>
  <c r="AC19" i="363"/>
  <c r="AC51" i="348" s="1"/>
  <c r="AC58" i="348" s="1"/>
  <c r="AG19" i="363"/>
  <c r="AN21" i="363"/>
  <c r="AP20" i="363"/>
  <c r="AP52" i="348" s="1"/>
  <c r="AP59" i="348" s="1"/>
  <c r="AK20" i="363"/>
  <c r="AK40" i="348" s="1"/>
  <c r="AO20" i="363"/>
  <c r="AO52" i="348" s="1"/>
  <c r="AO59" i="348" s="1"/>
  <c r="AS20" i="363"/>
  <c r="AS52" i="348" s="1"/>
  <c r="AS59" i="348" s="1"/>
  <c r="AU20" i="363"/>
  <c r="AF79" i="348"/>
  <c r="AF86" i="348" s="1"/>
  <c r="AE51" i="348"/>
  <c r="AE58" i="348" s="1"/>
  <c r="AF52" i="348"/>
  <c r="AF59" i="348" s="1"/>
  <c r="AB67" i="348"/>
  <c r="AB68" i="348"/>
  <c r="AC68" i="348"/>
  <c r="J28" i="348"/>
  <c r="AJ67" i="348"/>
  <c r="AA37" i="363"/>
  <c r="AA78" i="348" s="1"/>
  <c r="AA85" i="348" s="1"/>
  <c r="AT38" i="363"/>
  <c r="AT67" i="348" s="1"/>
  <c r="AA53" i="348"/>
  <c r="AA60" i="348" s="1"/>
  <c r="AM39" i="363"/>
  <c r="AM68" i="348" s="1"/>
  <c r="AR40" i="348"/>
  <c r="AQ38" i="363"/>
  <c r="AQ67" i="348" s="1"/>
  <c r="AV38" i="363"/>
  <c r="AV79" i="348" s="1"/>
  <c r="AV86" i="348" s="1"/>
  <c r="AG39" i="348"/>
  <c r="AG37" i="363"/>
  <c r="AG78" i="348" s="1"/>
  <c r="AG85" i="348" s="1"/>
  <c r="AJ37" i="363"/>
  <c r="AJ66" i="348" s="1"/>
  <c r="AH17" i="276"/>
  <c r="AH22" i="276" s="1"/>
  <c r="AH26" i="276" s="1"/>
  <c r="AH67" i="276" s="1"/>
  <c r="AP39" i="363"/>
  <c r="AP80" i="348" s="1"/>
  <c r="AP87" i="348" s="1"/>
  <c r="AN41" i="348"/>
  <c r="AK39" i="363"/>
  <c r="AK80" i="348" s="1"/>
  <c r="AK87" i="348" s="1"/>
  <c r="AK38" i="363"/>
  <c r="AK67" i="348" s="1"/>
  <c r="AS38" i="363"/>
  <c r="AS67" i="348" s="1"/>
  <c r="AH40" i="348"/>
  <c r="AE37" i="363"/>
  <c r="AE78" i="348" s="1"/>
  <c r="AE85" i="348" s="1"/>
  <c r="AQ39" i="363"/>
  <c r="AQ68" i="348" s="1"/>
  <c r="AC17" i="276"/>
  <c r="AC22" i="276" s="1"/>
  <c r="AC26" i="276" s="1"/>
  <c r="AC67" i="276" s="1"/>
  <c r="J72" i="46"/>
  <c r="L44" i="373"/>
  <c r="L17" i="370"/>
  <c r="AS14" i="363"/>
  <c r="AS13" i="276"/>
  <c r="AS32" i="363"/>
  <c r="AS74" i="366"/>
  <c r="AS30" i="285"/>
  <c r="AS36" i="285" s="1"/>
  <c r="AS60" i="285" s="1"/>
  <c r="AK9" i="276"/>
  <c r="AK9" i="363"/>
  <c r="AK149" i="46"/>
  <c r="AK15" i="285"/>
  <c r="AK21" i="285" s="1"/>
  <c r="AK59" i="285" s="1"/>
  <c r="AK27" i="363"/>
  <c r="AR27" i="363"/>
  <c r="AR15" i="285"/>
  <c r="AR21" i="285" s="1"/>
  <c r="AR59" i="285" s="1"/>
  <c r="AR9" i="276"/>
  <c r="AR149" i="46"/>
  <c r="AR9" i="363"/>
  <c r="AI52" i="348"/>
  <c r="AI59" i="348" s="1"/>
  <c r="AI40" i="348"/>
  <c r="BD15" i="276"/>
  <c r="BD34" i="363"/>
  <c r="BD32" i="285"/>
  <c r="BD16" i="363"/>
  <c r="BD11" i="276"/>
  <c r="BD11" i="363"/>
  <c r="BD21" i="363" s="1"/>
  <c r="BD17" i="285"/>
  <c r="BD29" i="363"/>
  <c r="BD39" i="363" s="1"/>
  <c r="AZ34" i="363"/>
  <c r="AZ15" i="276"/>
  <c r="AZ16" i="363"/>
  <c r="AZ32" i="285"/>
  <c r="AZ11" i="276"/>
  <c r="AZ11" i="363"/>
  <c r="AZ17" i="285"/>
  <c r="AZ29" i="363"/>
  <c r="BE29" i="363"/>
  <c r="BE17" i="285"/>
  <c r="BE11" i="363"/>
  <c r="BE11" i="276"/>
  <c r="BE15" i="276"/>
  <c r="BE34" i="363"/>
  <c r="BE16" i="363"/>
  <c r="BE32" i="285"/>
  <c r="AY29" i="363"/>
  <c r="AY17" i="285"/>
  <c r="AY11" i="363"/>
  <c r="AY11" i="276"/>
  <c r="AY15" i="276"/>
  <c r="AY34" i="363"/>
  <c r="AY32" i="285"/>
  <c r="AY16" i="363"/>
  <c r="BG34" i="363"/>
  <c r="BG15" i="276"/>
  <c r="BG16" i="363"/>
  <c r="BG32" i="285"/>
  <c r="BG29" i="363"/>
  <c r="BG17" i="285"/>
  <c r="BG11" i="363"/>
  <c r="BG21" i="363" s="1"/>
  <c r="BG11" i="276"/>
  <c r="X22" i="276"/>
  <c r="Y58" i="285"/>
  <c r="Y41" i="285" s="1"/>
  <c r="Y44" i="285" s="1"/>
  <c r="Y61" i="285" s="1"/>
  <c r="X65" i="285"/>
  <c r="AV27" i="363"/>
  <c r="AV9" i="363"/>
  <c r="AV9" i="276"/>
  <c r="AV15" i="285"/>
  <c r="AV21" i="285" s="1"/>
  <c r="AV59" i="285" s="1"/>
  <c r="AV149" i="46"/>
  <c r="AC52" i="348"/>
  <c r="AC59" i="348" s="1"/>
  <c r="AC40" i="348"/>
  <c r="AH30" i="276"/>
  <c r="AH34" i="276" s="1"/>
  <c r="BJ28" i="348"/>
  <c r="BJ34" i="348" s="1"/>
  <c r="BJ46" i="366"/>
  <c r="BJ56" i="366" s="1"/>
  <c r="BJ67" i="366" s="1"/>
  <c r="BJ73" i="366" s="1"/>
  <c r="BJ121" i="46"/>
  <c r="BJ131" i="46" s="1"/>
  <c r="BJ142" i="46" s="1"/>
  <c r="BJ148" i="46" s="1"/>
  <c r="BJ18" i="348"/>
  <c r="BL28" i="348"/>
  <c r="BL34" i="348" s="1"/>
  <c r="BL46" i="366"/>
  <c r="BL56" i="366" s="1"/>
  <c r="BL67" i="366" s="1"/>
  <c r="BL73" i="366" s="1"/>
  <c r="BL121" i="46"/>
  <c r="BL131" i="46" s="1"/>
  <c r="BL142" i="46" s="1"/>
  <c r="BL148" i="46" s="1"/>
  <c r="BL18" i="348"/>
  <c r="BN28" i="348"/>
  <c r="BN34" i="348" s="1"/>
  <c r="BN46" i="366"/>
  <c r="BN56" i="366" s="1"/>
  <c r="BN67" i="366" s="1"/>
  <c r="BN73" i="366" s="1"/>
  <c r="BN121" i="46"/>
  <c r="BN131" i="46" s="1"/>
  <c r="BN142" i="46" s="1"/>
  <c r="BN148" i="46" s="1"/>
  <c r="BN18" i="348"/>
  <c r="BM18" i="348"/>
  <c r="BM121" i="46"/>
  <c r="BM131" i="46" s="1"/>
  <c r="BM142" i="46" s="1"/>
  <c r="BM148" i="46" s="1"/>
  <c r="BM28" i="348"/>
  <c r="BM34" i="348" s="1"/>
  <c r="BM46" i="366"/>
  <c r="BM56" i="366" s="1"/>
  <c r="BM67" i="366" s="1"/>
  <c r="BM73" i="366" s="1"/>
  <c r="BQ18" i="348"/>
  <c r="BQ121" i="46"/>
  <c r="BQ131" i="46" s="1"/>
  <c r="BQ142" i="46" s="1"/>
  <c r="BQ148" i="46" s="1"/>
  <c r="BQ28" i="348"/>
  <c r="BQ34" i="348" s="1"/>
  <c r="BQ46" i="366"/>
  <c r="BQ56" i="366" s="1"/>
  <c r="BQ67" i="366" s="1"/>
  <c r="BQ73" i="366" s="1"/>
  <c r="BS18" i="348"/>
  <c r="BS121" i="46"/>
  <c r="BS131" i="46" s="1"/>
  <c r="BS142" i="46" s="1"/>
  <c r="BS148" i="46" s="1"/>
  <c r="BS28" i="348"/>
  <c r="BS34" i="348" s="1"/>
  <c r="BS46" i="366"/>
  <c r="BS56" i="366" s="1"/>
  <c r="BS67" i="366" s="1"/>
  <c r="BS73" i="366" s="1"/>
  <c r="BH10" i="276"/>
  <c r="BH10" i="363"/>
  <c r="BH16" i="285"/>
  <c r="BH28" i="363"/>
  <c r="AJ80" i="348"/>
  <c r="AJ87" i="348" s="1"/>
  <c r="AJ68" i="348"/>
  <c r="AD17" i="363"/>
  <c r="AD35" i="363"/>
  <c r="AF35" i="363"/>
  <c r="AF17" i="363"/>
  <c r="AF17" i="276"/>
  <c r="AF22" i="276" s="1"/>
  <c r="AF26" i="276" s="1"/>
  <c r="AA35" i="363"/>
  <c r="AA17" i="363"/>
  <c r="BH119" i="46"/>
  <c r="BH129" i="46" s="1"/>
  <c r="BH140" i="46" s="1"/>
  <c r="BH146" i="46" s="1"/>
  <c r="BH26" i="348"/>
  <c r="BH32" i="348" s="1"/>
  <c r="BH16" i="348"/>
  <c r="BH44" i="366"/>
  <c r="BH54" i="366" s="1"/>
  <c r="BH65" i="366" s="1"/>
  <c r="BH71" i="366" s="1"/>
  <c r="AW119" i="46"/>
  <c r="AW129" i="46" s="1"/>
  <c r="AW140" i="46" s="1"/>
  <c r="AW146" i="46" s="1"/>
  <c r="AW44" i="366"/>
  <c r="AW54" i="366" s="1"/>
  <c r="AW65" i="366" s="1"/>
  <c r="AW71" i="366" s="1"/>
  <c r="AW16" i="348"/>
  <c r="AW26" i="348"/>
  <c r="AW32" i="348" s="1"/>
  <c r="AZ119" i="46"/>
  <c r="AZ129" i="46" s="1"/>
  <c r="AZ140" i="46" s="1"/>
  <c r="AZ146" i="46" s="1"/>
  <c r="AZ44" i="366"/>
  <c r="AZ54" i="366" s="1"/>
  <c r="AZ65" i="366" s="1"/>
  <c r="AZ71" i="366" s="1"/>
  <c r="AZ26" i="348"/>
  <c r="AZ32" i="348" s="1"/>
  <c r="AZ16" i="348"/>
  <c r="BC26" i="348"/>
  <c r="BC32" i="348" s="1"/>
  <c r="BC16" i="348"/>
  <c r="BC119" i="46"/>
  <c r="BC129" i="46" s="1"/>
  <c r="BC140" i="46" s="1"/>
  <c r="BC146" i="46" s="1"/>
  <c r="BC44" i="366"/>
  <c r="BC54" i="366" s="1"/>
  <c r="BC65" i="366" s="1"/>
  <c r="BC71" i="366" s="1"/>
  <c r="BA119" i="46"/>
  <c r="BA129" i="46" s="1"/>
  <c r="BA140" i="46" s="1"/>
  <c r="BA146" i="46" s="1"/>
  <c r="BA16" i="348"/>
  <c r="BA26" i="348"/>
  <c r="BA32" i="348" s="1"/>
  <c r="BA44" i="366"/>
  <c r="BA54" i="366" s="1"/>
  <c r="BA65" i="366" s="1"/>
  <c r="BA71" i="366" s="1"/>
  <c r="AY26" i="348"/>
  <c r="AY32" i="348" s="1"/>
  <c r="AY16" i="348"/>
  <c r="AY119" i="46"/>
  <c r="AY129" i="46" s="1"/>
  <c r="AY140" i="46" s="1"/>
  <c r="AY146" i="46" s="1"/>
  <c r="AY44" i="366"/>
  <c r="AY54" i="366" s="1"/>
  <c r="AY65" i="366" s="1"/>
  <c r="AY71" i="366" s="1"/>
  <c r="AC39" i="348"/>
  <c r="AC35" i="363"/>
  <c r="AC17" i="363"/>
  <c r="AI79" i="348"/>
  <c r="AI86" i="348" s="1"/>
  <c r="AI67" i="348"/>
  <c r="AI68" i="348"/>
  <c r="AI80" i="348"/>
  <c r="AI87" i="348" s="1"/>
  <c r="Z79" i="348"/>
  <c r="Z86" i="348" s="1"/>
  <c r="Z67" i="348"/>
  <c r="BF29" i="363"/>
  <c r="BF17" i="285"/>
  <c r="BF11" i="363"/>
  <c r="BF11" i="276"/>
  <c r="BB29" i="363"/>
  <c r="BB17" i="285"/>
  <c r="BB11" i="363"/>
  <c r="BB11" i="276"/>
  <c r="AX29" i="363"/>
  <c r="AX17" i="285"/>
  <c r="AX11" i="363"/>
  <c r="AX11" i="276"/>
  <c r="BA29" i="363"/>
  <c r="BA17" i="285"/>
  <c r="BA11" i="363"/>
  <c r="BA11" i="276"/>
  <c r="BA15" i="276"/>
  <c r="BA34" i="363"/>
  <c r="BA16" i="363"/>
  <c r="BA32" i="285"/>
  <c r="BC29" i="363"/>
  <c r="BC17" i="285"/>
  <c r="BC11" i="363"/>
  <c r="BC11" i="276"/>
  <c r="BC34" i="363"/>
  <c r="BC16" i="363"/>
  <c r="BC15" i="276"/>
  <c r="BC32" i="285"/>
  <c r="BH29" i="363"/>
  <c r="BH11" i="276"/>
  <c r="BH11" i="363"/>
  <c r="BH17" i="285"/>
  <c r="X40" i="363"/>
  <c r="X51" i="348"/>
  <c r="X58" i="348" s="1"/>
  <c r="X39" i="348"/>
  <c r="X46" i="348" s="1"/>
  <c r="Y15" i="276"/>
  <c r="M15" i="370" s="1"/>
  <c r="Y32" i="285"/>
  <c r="Y16" i="363"/>
  <c r="Y34" i="363"/>
  <c r="Y29" i="363"/>
  <c r="Y17" i="285"/>
  <c r="Y11" i="363"/>
  <c r="Y21" i="363" s="1"/>
  <c r="Y11" i="276"/>
  <c r="M11" i="370" s="1"/>
  <c r="Y10" i="276"/>
  <c r="M10" i="370" s="1"/>
  <c r="Y10" i="363"/>
  <c r="Y28" i="363"/>
  <c r="Y16" i="285"/>
  <c r="Y33" i="363"/>
  <c r="Y14" i="276"/>
  <c r="M14" i="370" s="1"/>
  <c r="Y31" i="285"/>
  <c r="Y15" i="363"/>
  <c r="Z41" i="348"/>
  <c r="Z53" i="348"/>
  <c r="Z60" i="348" s="1"/>
  <c r="AE67" i="348"/>
  <c r="AE79" i="348"/>
  <c r="AE86" i="348" s="1"/>
  <c r="BF15" i="363"/>
  <c r="BF14" i="276"/>
  <c r="BF33" i="363"/>
  <c r="BF31" i="285"/>
  <c r="BF28" i="363"/>
  <c r="BF16" i="285"/>
  <c r="BF10" i="363"/>
  <c r="BF20" i="363" s="1"/>
  <c r="BF10" i="276"/>
  <c r="BB28" i="363"/>
  <c r="BB16" i="285"/>
  <c r="BB10" i="363"/>
  <c r="BB10" i="276"/>
  <c r="AX28" i="363"/>
  <c r="AX16" i="285"/>
  <c r="AX10" i="363"/>
  <c r="AX10" i="276"/>
  <c r="BC28" i="363"/>
  <c r="BC16" i="285"/>
  <c r="BC10" i="363"/>
  <c r="BC10" i="276"/>
  <c r="BC14" i="276"/>
  <c r="BC15" i="363"/>
  <c r="BC33" i="363"/>
  <c r="BC38" i="363" s="1"/>
  <c r="BC31" i="285"/>
  <c r="BE28" i="363"/>
  <c r="BE16" i="285"/>
  <c r="BE10" i="363"/>
  <c r="BE10" i="276"/>
  <c r="BE33" i="363"/>
  <c r="BE38" i="363" s="1"/>
  <c r="BE31" i="285"/>
  <c r="BE14" i="276"/>
  <c r="BE15" i="363"/>
  <c r="Z17" i="363"/>
  <c r="Z35" i="363"/>
  <c r="Z12" i="363"/>
  <c r="Z22" i="363" s="1"/>
  <c r="Z30" i="363"/>
  <c r="AD12" i="363"/>
  <c r="AD30" i="363"/>
  <c r="AD37" i="363"/>
  <c r="AA12" i="363"/>
  <c r="AA30" i="363"/>
  <c r="AG40" i="348"/>
  <c r="AG52" i="348"/>
  <c r="AG59" i="348" s="1"/>
  <c r="AL39" i="363"/>
  <c r="AT39" i="363"/>
  <c r="AR39" i="363"/>
  <c r="AU80" i="348"/>
  <c r="AU87" i="348" s="1"/>
  <c r="AU68" i="348"/>
  <c r="AL38" i="363"/>
  <c r="AR38" i="363"/>
  <c r="AM38" i="363"/>
  <c r="BT32" i="46"/>
  <c r="BT52" i="46" s="1"/>
  <c r="BT60" i="46" s="1"/>
  <c r="BT71" i="46" s="1"/>
  <c r="BT77" i="46" s="1"/>
  <c r="BR32" i="46"/>
  <c r="BR52" i="46" s="1"/>
  <c r="BR60" i="46" s="1"/>
  <c r="BR71" i="46" s="1"/>
  <c r="BR77" i="46" s="1"/>
  <c r="BK32" i="46"/>
  <c r="BK52" i="46" s="1"/>
  <c r="BK60" i="46" s="1"/>
  <c r="BK71" i="46" s="1"/>
  <c r="BK77" i="46" s="1"/>
  <c r="BQ32" i="46"/>
  <c r="BQ52" i="46" s="1"/>
  <c r="BQ60" i="46" s="1"/>
  <c r="BQ71" i="46" s="1"/>
  <c r="BQ77" i="46" s="1"/>
  <c r="BI32" i="46"/>
  <c r="BI52" i="46" s="1"/>
  <c r="BI60" i="46" s="1"/>
  <c r="BI71" i="46" s="1"/>
  <c r="BI77" i="46" s="1"/>
  <c r="BM32" i="46"/>
  <c r="BM52" i="46" s="1"/>
  <c r="BM60" i="46" s="1"/>
  <c r="BM71" i="46" s="1"/>
  <c r="BM77" i="46" s="1"/>
  <c r="BS32" i="46"/>
  <c r="BS52" i="46" s="1"/>
  <c r="BS60" i="46" s="1"/>
  <c r="BS71" i="46" s="1"/>
  <c r="BS77" i="46" s="1"/>
  <c r="BO32" i="46"/>
  <c r="BO52" i="46" s="1"/>
  <c r="BO60" i="46" s="1"/>
  <c r="BO71" i="46" s="1"/>
  <c r="BO77" i="46" s="1"/>
  <c r="BN32" i="46"/>
  <c r="BN52" i="46" s="1"/>
  <c r="BN60" i="46" s="1"/>
  <c r="BN71" i="46" s="1"/>
  <c r="BN77" i="46" s="1"/>
  <c r="BP32" i="46"/>
  <c r="BP52" i="46" s="1"/>
  <c r="BP60" i="46" s="1"/>
  <c r="BP71" i="46" s="1"/>
  <c r="BP77" i="46" s="1"/>
  <c r="BJ32" i="46"/>
  <c r="BJ52" i="46" s="1"/>
  <c r="BJ60" i="46" s="1"/>
  <c r="BJ71" i="46" s="1"/>
  <c r="BJ77" i="46" s="1"/>
  <c r="BL32" i="46"/>
  <c r="BL52" i="46" s="1"/>
  <c r="BL60" i="46" s="1"/>
  <c r="BL71" i="46" s="1"/>
  <c r="BL77" i="46" s="1"/>
  <c r="BJ27" i="348"/>
  <c r="BJ33" i="348" s="1"/>
  <c r="BJ45" i="366"/>
  <c r="BJ55" i="366" s="1"/>
  <c r="BJ66" i="366" s="1"/>
  <c r="BJ72" i="366" s="1"/>
  <c r="BJ17" i="348"/>
  <c r="BJ120" i="46"/>
  <c r="BJ130" i="46" s="1"/>
  <c r="BJ141" i="46" s="1"/>
  <c r="BJ147" i="46" s="1"/>
  <c r="BT27" i="348"/>
  <c r="BT33" i="348" s="1"/>
  <c r="BT17" i="348"/>
  <c r="BT120" i="46"/>
  <c r="BT130" i="46" s="1"/>
  <c r="BT141" i="46" s="1"/>
  <c r="BT147" i="46" s="1"/>
  <c r="BT45" i="366"/>
  <c r="BT55" i="366" s="1"/>
  <c r="BT66" i="366" s="1"/>
  <c r="BT72" i="366" s="1"/>
  <c r="BQ17" i="348"/>
  <c r="BQ120" i="46"/>
  <c r="BQ130" i="46" s="1"/>
  <c r="BQ141" i="46" s="1"/>
  <c r="BQ147" i="46" s="1"/>
  <c r="BQ27" i="348"/>
  <c r="BQ33" i="348" s="1"/>
  <c r="BQ45" i="366"/>
  <c r="BQ55" i="366" s="1"/>
  <c r="BQ66" i="366" s="1"/>
  <c r="BQ72" i="366" s="1"/>
  <c r="BL27" i="348"/>
  <c r="BL33" i="348" s="1"/>
  <c r="BL45" i="366"/>
  <c r="BL55" i="366" s="1"/>
  <c r="BL66" i="366" s="1"/>
  <c r="BL72" i="366" s="1"/>
  <c r="BL120" i="46"/>
  <c r="BL130" i="46" s="1"/>
  <c r="BL141" i="46" s="1"/>
  <c r="BL147" i="46" s="1"/>
  <c r="BL17" i="348"/>
  <c r="BP17" i="348"/>
  <c r="BP45" i="366"/>
  <c r="BP55" i="366" s="1"/>
  <c r="BP66" i="366" s="1"/>
  <c r="BP72" i="366" s="1"/>
  <c r="BP120" i="46"/>
  <c r="BP130" i="46" s="1"/>
  <c r="BP141" i="46" s="1"/>
  <c r="BP147" i="46" s="1"/>
  <c r="BP27" i="348"/>
  <c r="BP33" i="348" s="1"/>
  <c r="BS17" i="348"/>
  <c r="BS120" i="46"/>
  <c r="BS130" i="46" s="1"/>
  <c r="BS141" i="46" s="1"/>
  <c r="BS147" i="46" s="1"/>
  <c r="BS45" i="366"/>
  <c r="BS55" i="366" s="1"/>
  <c r="BS66" i="366" s="1"/>
  <c r="BS72" i="366" s="1"/>
  <c r="BS27" i="348"/>
  <c r="BS33" i="348" s="1"/>
  <c r="AC12" i="363"/>
  <c r="AC30" i="363"/>
  <c r="AG17" i="363"/>
  <c r="AG35" i="363"/>
  <c r="AB17" i="363"/>
  <c r="AB35" i="363"/>
  <c r="AI37" i="363"/>
  <c r="AI30" i="363"/>
  <c r="AI12" i="363"/>
  <c r="AI17" i="276"/>
  <c r="AI22" i="276" s="1"/>
  <c r="AI26" i="276" s="1"/>
  <c r="AJ17" i="276"/>
  <c r="AJ22" i="276" s="1"/>
  <c r="AJ26" i="276" s="1"/>
  <c r="AJ17" i="363"/>
  <c r="AJ35" i="363"/>
  <c r="AH66" i="348"/>
  <c r="AH78" i="348"/>
  <c r="AH85" i="348" s="1"/>
  <c r="AH30" i="363"/>
  <c r="AH12" i="363"/>
  <c r="AN39" i="363"/>
  <c r="AO39" i="363"/>
  <c r="AS68" i="348"/>
  <c r="AS80" i="348"/>
  <c r="AS87" i="348" s="1"/>
  <c r="AP38" i="363"/>
  <c r="AO79" i="348"/>
  <c r="AO86" i="348" s="1"/>
  <c r="AO67" i="348"/>
  <c r="AU38" i="363"/>
  <c r="AE53" i="348"/>
  <c r="AE60" i="348" s="1"/>
  <c r="AE41" i="348"/>
  <c r="AW28" i="348"/>
  <c r="AW34" i="348" s="1"/>
  <c r="AW46" i="366"/>
  <c r="AW56" i="366" s="1"/>
  <c r="AW18" i="348"/>
  <c r="AW121" i="46"/>
  <c r="AW131" i="46" s="1"/>
  <c r="AS9" i="276"/>
  <c r="AS9" i="363"/>
  <c r="AS149" i="46"/>
  <c r="AS27" i="363"/>
  <c r="AS15" i="285"/>
  <c r="AS21" i="285" s="1"/>
  <c r="AS59" i="285" s="1"/>
  <c r="AO27" i="363"/>
  <c r="AO15" i="285"/>
  <c r="AO21" i="285" s="1"/>
  <c r="AO59" i="285" s="1"/>
  <c r="AO9" i="276"/>
  <c r="AO149" i="46"/>
  <c r="AO9" i="363"/>
  <c r="AO30" i="285"/>
  <c r="AO36" i="285" s="1"/>
  <c r="AO60" i="285" s="1"/>
  <c r="AO13" i="276"/>
  <c r="AO14" i="363"/>
  <c r="AO32" i="363"/>
  <c r="AO37" i="363" s="1"/>
  <c r="AO74" i="366"/>
  <c r="AK13" i="276"/>
  <c r="AK14" i="363"/>
  <c r="AK32" i="363"/>
  <c r="AK74" i="366"/>
  <c r="AK30" i="285"/>
  <c r="AK36" i="285" s="1"/>
  <c r="AK60" i="285" s="1"/>
  <c r="AR32" i="363"/>
  <c r="AR30" i="285"/>
  <c r="AR36" i="285" s="1"/>
  <c r="AR60" i="285" s="1"/>
  <c r="AR14" i="363"/>
  <c r="AR74" i="366"/>
  <c r="AR13" i="276"/>
  <c r="AP32" i="363"/>
  <c r="AP30" i="285"/>
  <c r="AP36" i="285" s="1"/>
  <c r="AP60" i="285" s="1"/>
  <c r="AP74" i="366"/>
  <c r="AP13" i="276"/>
  <c r="AP14" i="363"/>
  <c r="AP9" i="276"/>
  <c r="AP15" i="285"/>
  <c r="AP21" i="285" s="1"/>
  <c r="AP59" i="285" s="1"/>
  <c r="AP27" i="363"/>
  <c r="AP149" i="46"/>
  <c r="AP9" i="363"/>
  <c r="AV14" i="363"/>
  <c r="AV13" i="276"/>
  <c r="AV32" i="363"/>
  <c r="AV74" i="366"/>
  <c r="AV30" i="285"/>
  <c r="AV36" i="285" s="1"/>
  <c r="AV60" i="285" s="1"/>
  <c r="AJ52" i="348"/>
  <c r="AJ59" i="348" s="1"/>
  <c r="AJ40" i="348"/>
  <c r="AE40" i="348"/>
  <c r="AE52" i="348"/>
  <c r="AE59" i="348" s="1"/>
  <c r="BI18" i="348"/>
  <c r="BI121" i="46"/>
  <c r="BI131" i="46" s="1"/>
  <c r="BI142" i="46" s="1"/>
  <c r="BI148" i="46" s="1"/>
  <c r="BI28" i="348"/>
  <c r="BI34" i="348" s="1"/>
  <c r="BI46" i="366"/>
  <c r="BI56" i="366" s="1"/>
  <c r="BI67" i="366" s="1"/>
  <c r="BI73" i="366" s="1"/>
  <c r="BK18" i="348"/>
  <c r="BK121" i="46"/>
  <c r="BK131" i="46" s="1"/>
  <c r="BK142" i="46" s="1"/>
  <c r="BK148" i="46" s="1"/>
  <c r="BK28" i="348"/>
  <c r="BK34" i="348" s="1"/>
  <c r="BK46" i="366"/>
  <c r="BK56" i="366" s="1"/>
  <c r="BK67" i="366" s="1"/>
  <c r="BK73" i="366" s="1"/>
  <c r="BP28" i="348"/>
  <c r="BP34" i="348" s="1"/>
  <c r="BP46" i="366"/>
  <c r="BP56" i="366" s="1"/>
  <c r="BP67" i="366" s="1"/>
  <c r="BP73" i="366" s="1"/>
  <c r="BP121" i="46"/>
  <c r="BP131" i="46" s="1"/>
  <c r="BP142" i="46" s="1"/>
  <c r="BP148" i="46" s="1"/>
  <c r="BP18" i="348"/>
  <c r="BR28" i="348"/>
  <c r="BR34" i="348" s="1"/>
  <c r="BR46" i="366"/>
  <c r="BR56" i="366" s="1"/>
  <c r="BR67" i="366" s="1"/>
  <c r="BR73" i="366" s="1"/>
  <c r="BR121" i="46"/>
  <c r="BR131" i="46" s="1"/>
  <c r="BR142" i="46" s="1"/>
  <c r="BR148" i="46" s="1"/>
  <c r="BR18" i="348"/>
  <c r="BO18" i="348"/>
  <c r="BO121" i="46"/>
  <c r="BO131" i="46" s="1"/>
  <c r="BO142" i="46" s="1"/>
  <c r="BO148" i="46" s="1"/>
  <c r="BO28" i="348"/>
  <c r="BO34" i="348" s="1"/>
  <c r="BO46" i="366"/>
  <c r="BO56" i="366" s="1"/>
  <c r="BO67" i="366" s="1"/>
  <c r="BO73" i="366" s="1"/>
  <c r="BT28" i="348"/>
  <c r="BT34" i="348" s="1"/>
  <c r="BT46" i="366"/>
  <c r="BT56" i="366" s="1"/>
  <c r="BT67" i="366" s="1"/>
  <c r="BT73" i="366" s="1"/>
  <c r="BT121" i="46"/>
  <c r="BT131" i="46" s="1"/>
  <c r="BT142" i="46" s="1"/>
  <c r="BT148" i="46" s="1"/>
  <c r="BT18" i="348"/>
  <c r="BG28" i="363"/>
  <c r="BG16" i="285"/>
  <c r="BG10" i="363"/>
  <c r="BG10" i="276"/>
  <c r="BG14" i="276"/>
  <c r="BG31" i="285"/>
  <c r="BG33" i="363"/>
  <c r="BG15" i="363"/>
  <c r="BD14" i="276"/>
  <c r="BD33" i="363"/>
  <c r="BD31" i="285"/>
  <c r="BD15" i="363"/>
  <c r="BD10" i="276"/>
  <c r="BD10" i="363"/>
  <c r="BD20" i="363" s="1"/>
  <c r="BD28" i="363"/>
  <c r="BD16" i="285"/>
  <c r="AZ14" i="276"/>
  <c r="AZ31" i="285"/>
  <c r="AZ33" i="363"/>
  <c r="AZ15" i="363"/>
  <c r="AZ10" i="276"/>
  <c r="AZ10" i="363"/>
  <c r="AZ20" i="363" s="1"/>
  <c r="AZ28" i="363"/>
  <c r="AZ16" i="285"/>
  <c r="BH33" i="363"/>
  <c r="BH31" i="285"/>
  <c r="BH15" i="363"/>
  <c r="BH14" i="276"/>
  <c r="AY28" i="363"/>
  <c r="AY16" i="285"/>
  <c r="AY10" i="363"/>
  <c r="AY10" i="276"/>
  <c r="AY14" i="276"/>
  <c r="AY15" i="363"/>
  <c r="AY31" i="285"/>
  <c r="AY33" i="363"/>
  <c r="BA28" i="363"/>
  <c r="BA16" i="285"/>
  <c r="BA10" i="363"/>
  <c r="BA10" i="276"/>
  <c r="BA33" i="363"/>
  <c r="BA14" i="276"/>
  <c r="BA15" i="363"/>
  <c r="BA31" i="285"/>
  <c r="AC53" i="348"/>
  <c r="AC60" i="348" s="1"/>
  <c r="AC41" i="348"/>
  <c r="AJ53" i="348"/>
  <c r="AJ60" i="348" s="1"/>
  <c r="AJ41" i="348"/>
  <c r="AF12" i="363"/>
  <c r="AF30" i="363"/>
  <c r="AF37" i="363"/>
  <c r="AE17" i="363"/>
  <c r="AE35" i="363"/>
  <c r="Y65" i="366"/>
  <c r="Y71" i="366" s="1"/>
  <c r="Y140" i="46"/>
  <c r="Y146" i="46" s="1"/>
  <c r="BF119" i="46"/>
  <c r="BF129" i="46" s="1"/>
  <c r="BF140" i="46" s="1"/>
  <c r="BF146" i="46" s="1"/>
  <c r="BF44" i="366"/>
  <c r="BF54" i="366" s="1"/>
  <c r="BF65" i="366" s="1"/>
  <c r="BF71" i="366" s="1"/>
  <c r="BF26" i="348"/>
  <c r="BF32" i="348" s="1"/>
  <c r="BF16" i="348"/>
  <c r="BB119" i="46"/>
  <c r="BB129" i="46" s="1"/>
  <c r="BB140" i="46" s="1"/>
  <c r="BB146" i="46" s="1"/>
  <c r="BB26" i="348"/>
  <c r="BB32" i="348" s="1"/>
  <c r="BB16" i="348"/>
  <c r="BB44" i="366"/>
  <c r="BB54" i="366" s="1"/>
  <c r="BB65" i="366" s="1"/>
  <c r="BB71" i="366" s="1"/>
  <c r="BE119" i="46"/>
  <c r="BE129" i="46" s="1"/>
  <c r="BE140" i="46" s="1"/>
  <c r="BE146" i="46" s="1"/>
  <c r="BE44" i="366"/>
  <c r="BE54" i="366" s="1"/>
  <c r="BE65" i="366" s="1"/>
  <c r="BE71" i="366" s="1"/>
  <c r="BE16" i="348"/>
  <c r="BE26" i="348"/>
  <c r="BE32" i="348" s="1"/>
  <c r="BD119" i="46"/>
  <c r="BD129" i="46" s="1"/>
  <c r="BD140" i="46" s="1"/>
  <c r="BD146" i="46" s="1"/>
  <c r="BD44" i="366"/>
  <c r="BD54" i="366" s="1"/>
  <c r="BD65" i="366" s="1"/>
  <c r="BD71" i="366" s="1"/>
  <c r="BD26" i="348"/>
  <c r="BD32" i="348" s="1"/>
  <c r="BD16" i="348"/>
  <c r="AX119" i="46"/>
  <c r="AX129" i="46" s="1"/>
  <c r="AX140" i="46" s="1"/>
  <c r="AX146" i="46" s="1"/>
  <c r="AX44" i="366"/>
  <c r="AX54" i="366" s="1"/>
  <c r="AX65" i="366" s="1"/>
  <c r="AX71" i="366" s="1"/>
  <c r="AX26" i="348"/>
  <c r="AX32" i="348" s="1"/>
  <c r="AX16" i="348"/>
  <c r="BG26" i="348"/>
  <c r="BG32" i="348" s="1"/>
  <c r="BG16" i="348"/>
  <c r="BG119" i="46"/>
  <c r="BG129" i="46" s="1"/>
  <c r="BG140" i="46" s="1"/>
  <c r="BG146" i="46" s="1"/>
  <c r="BG44" i="366"/>
  <c r="BG54" i="366" s="1"/>
  <c r="BG65" i="366" s="1"/>
  <c r="BG71" i="366" s="1"/>
  <c r="AD80" i="348"/>
  <c r="AD87" i="348" s="1"/>
  <c r="AD68" i="348"/>
  <c r="AE68" i="348"/>
  <c r="AE80" i="348"/>
  <c r="AE87" i="348" s="1"/>
  <c r="AI53" i="348"/>
  <c r="AI60" i="348" s="1"/>
  <c r="AI41" i="348"/>
  <c r="Z52" i="348"/>
  <c r="Z59" i="348" s="1"/>
  <c r="Z40" i="348"/>
  <c r="BF15" i="276"/>
  <c r="BF34" i="363"/>
  <c r="BF16" i="363"/>
  <c r="BF32" i="285"/>
  <c r="BB34" i="363"/>
  <c r="BB39" i="363" s="1"/>
  <c r="BB15" i="276"/>
  <c r="BB32" i="285"/>
  <c r="BB16" i="363"/>
  <c r="AX15" i="276"/>
  <c r="AX34" i="363"/>
  <c r="AX32" i="285"/>
  <c r="AX16" i="363"/>
  <c r="BH15" i="276"/>
  <c r="BH34" i="363"/>
  <c r="BH16" i="363"/>
  <c r="BH32" i="285"/>
  <c r="X78" i="348"/>
  <c r="X85" i="348" s="1"/>
  <c r="X66" i="348"/>
  <c r="X73" i="348" s="1"/>
  <c r="Z80" i="348"/>
  <c r="Z87" i="348" s="1"/>
  <c r="Z68" i="348"/>
  <c r="AU9" i="276"/>
  <c r="AU9" i="363"/>
  <c r="AU149" i="46"/>
  <c r="AU27" i="363"/>
  <c r="AU15" i="285"/>
  <c r="AU21" i="285" s="1"/>
  <c r="AU59" i="285" s="1"/>
  <c r="AU14" i="363"/>
  <c r="AU32" i="363"/>
  <c r="AU74" i="366"/>
  <c r="AU30" i="285"/>
  <c r="AU36" i="285" s="1"/>
  <c r="AU60" i="285" s="1"/>
  <c r="AU13" i="276"/>
  <c r="AQ27" i="363"/>
  <c r="AQ15" i="285"/>
  <c r="AQ21" i="285" s="1"/>
  <c r="AQ59" i="285" s="1"/>
  <c r="AQ9" i="276"/>
  <c r="AQ149" i="46"/>
  <c r="AQ9" i="363"/>
  <c r="AQ13" i="276"/>
  <c r="AQ14" i="363"/>
  <c r="AQ30" i="285"/>
  <c r="AQ36" i="285" s="1"/>
  <c r="AQ60" i="285" s="1"/>
  <c r="AQ74" i="366"/>
  <c r="AQ32" i="363"/>
  <c r="AM9" i="276"/>
  <c r="AM9" i="363"/>
  <c r="AM149" i="46"/>
  <c r="AM15" i="285"/>
  <c r="AM21" i="285" s="1"/>
  <c r="AM59" i="285" s="1"/>
  <c r="AM27" i="363"/>
  <c r="AM74" i="366"/>
  <c r="AM32" i="363"/>
  <c r="AM37" i="363" s="1"/>
  <c r="AM13" i="276"/>
  <c r="AM14" i="363"/>
  <c r="AM30" i="285"/>
  <c r="AM36" i="285" s="1"/>
  <c r="AM60" i="285" s="1"/>
  <c r="AT14" i="363"/>
  <c r="AT13" i="276"/>
  <c r="AT30" i="285"/>
  <c r="AT36" i="285" s="1"/>
  <c r="AT60" i="285" s="1"/>
  <c r="AT32" i="363"/>
  <c r="AT74" i="366"/>
  <c r="AT27" i="363"/>
  <c r="AT9" i="363"/>
  <c r="AT19" i="363" s="1"/>
  <c r="AT149" i="46"/>
  <c r="AT9" i="276"/>
  <c r="AT15" i="285"/>
  <c r="AT21" i="285" s="1"/>
  <c r="AT59" i="285" s="1"/>
  <c r="AN13" i="276"/>
  <c r="AN32" i="363"/>
  <c r="AN74" i="366"/>
  <c r="AN30" i="285"/>
  <c r="AN36" i="285" s="1"/>
  <c r="AN60" i="285" s="1"/>
  <c r="AN14" i="363"/>
  <c r="AN9" i="276"/>
  <c r="AN9" i="363"/>
  <c r="AN19" i="363" s="1"/>
  <c r="AN149" i="46"/>
  <c r="AN15" i="285"/>
  <c r="AN21" i="285" s="1"/>
  <c r="AN59" i="285" s="1"/>
  <c r="AN27" i="363"/>
  <c r="AL14" i="363"/>
  <c r="AL30" i="285"/>
  <c r="AL36" i="285" s="1"/>
  <c r="AL60" i="285" s="1"/>
  <c r="AL13" i="276"/>
  <c r="AL32" i="363"/>
  <c r="AL74" i="366"/>
  <c r="AL27" i="363"/>
  <c r="AL9" i="363"/>
  <c r="AL19" i="363" s="1"/>
  <c r="AL149" i="46"/>
  <c r="AL15" i="285"/>
  <c r="AL21" i="285" s="1"/>
  <c r="AL59" i="285" s="1"/>
  <c r="AL9" i="276"/>
  <c r="AC79" i="348"/>
  <c r="AC86" i="348" s="1"/>
  <c r="AC67" i="348"/>
  <c r="BB33" i="363"/>
  <c r="BB31" i="285"/>
  <c r="BB14" i="276"/>
  <c r="BB15" i="363"/>
  <c r="AX31" i="285"/>
  <c r="AX33" i="363"/>
  <c r="AX15" i="363"/>
  <c r="AX14" i="276"/>
  <c r="AW27" i="348"/>
  <c r="AW33" i="348" s="1"/>
  <c r="AW45" i="366"/>
  <c r="AW55" i="366" s="1"/>
  <c r="AW17" i="348"/>
  <c r="AW120" i="46"/>
  <c r="AW130" i="46" s="1"/>
  <c r="Z37" i="363"/>
  <c r="Z17" i="276"/>
  <c r="Z22" i="276" s="1"/>
  <c r="Z26" i="276" s="1"/>
  <c r="AD17" i="276"/>
  <c r="AD22" i="276" s="1"/>
  <c r="AD26" i="276" s="1"/>
  <c r="AE12" i="363"/>
  <c r="AE30" i="363"/>
  <c r="AE17" i="276"/>
  <c r="AE22" i="276" s="1"/>
  <c r="AE26" i="276" s="1"/>
  <c r="AA17" i="276"/>
  <c r="AA22" i="276" s="1"/>
  <c r="AA26" i="276" s="1"/>
  <c r="BI17" i="348"/>
  <c r="BI120" i="46"/>
  <c r="BI130" i="46" s="1"/>
  <c r="BI141" i="46" s="1"/>
  <c r="BI147" i="46" s="1"/>
  <c r="BI27" i="348"/>
  <c r="BI33" i="348" s="1"/>
  <c r="BI45" i="366"/>
  <c r="BI55" i="366" s="1"/>
  <c r="BI66" i="366" s="1"/>
  <c r="BI72" i="366" s="1"/>
  <c r="BK17" i="348"/>
  <c r="BK120" i="46"/>
  <c r="BK130" i="46" s="1"/>
  <c r="BK141" i="46" s="1"/>
  <c r="BK147" i="46" s="1"/>
  <c r="BK45" i="366"/>
  <c r="BK55" i="366" s="1"/>
  <c r="BK66" i="366" s="1"/>
  <c r="BK72" i="366" s="1"/>
  <c r="BK27" i="348"/>
  <c r="BK33" i="348" s="1"/>
  <c r="BM17" i="348"/>
  <c r="BM120" i="46"/>
  <c r="BM130" i="46" s="1"/>
  <c r="BM141" i="46" s="1"/>
  <c r="BM147" i="46" s="1"/>
  <c r="BM27" i="348"/>
  <c r="BM33" i="348" s="1"/>
  <c r="BM45" i="366"/>
  <c r="BM55" i="366" s="1"/>
  <c r="BM66" i="366" s="1"/>
  <c r="BM72" i="366" s="1"/>
  <c r="BO17" i="348"/>
  <c r="BO120" i="46"/>
  <c r="BO130" i="46" s="1"/>
  <c r="BO141" i="46" s="1"/>
  <c r="BO147" i="46" s="1"/>
  <c r="BO45" i="366"/>
  <c r="BO55" i="366" s="1"/>
  <c r="BO66" i="366" s="1"/>
  <c r="BO72" i="366" s="1"/>
  <c r="BO27" i="348"/>
  <c r="BO33" i="348" s="1"/>
  <c r="BN27" i="348"/>
  <c r="BN33" i="348" s="1"/>
  <c r="BN45" i="366"/>
  <c r="BN55" i="366" s="1"/>
  <c r="BN66" i="366" s="1"/>
  <c r="BN72" i="366" s="1"/>
  <c r="BN17" i="348"/>
  <c r="BN120" i="46"/>
  <c r="BN130" i="46" s="1"/>
  <c r="BN141" i="46" s="1"/>
  <c r="BN147" i="46" s="1"/>
  <c r="BR27" i="348"/>
  <c r="BR33" i="348" s="1"/>
  <c r="BR45" i="366"/>
  <c r="BR55" i="366" s="1"/>
  <c r="BR66" i="366" s="1"/>
  <c r="BR72" i="366" s="1"/>
  <c r="BR17" i="348"/>
  <c r="BR120" i="46"/>
  <c r="BR130" i="46" s="1"/>
  <c r="BR141" i="46" s="1"/>
  <c r="BR147" i="46" s="1"/>
  <c r="AC37" i="363"/>
  <c r="AG12" i="363"/>
  <c r="AG22" i="363" s="1"/>
  <c r="AG30" i="363"/>
  <c r="AG17" i="276"/>
  <c r="AG22" i="276" s="1"/>
  <c r="AG26" i="276" s="1"/>
  <c r="AI17" i="363"/>
  <c r="AI35" i="363"/>
  <c r="AJ30" i="363"/>
  <c r="AJ12" i="363"/>
  <c r="AH17" i="363"/>
  <c r="AH35" i="363"/>
  <c r="AV68" i="348"/>
  <c r="AV80" i="348"/>
  <c r="AV87" i="348" s="1"/>
  <c r="AN67" i="348"/>
  <c r="AN79" i="348"/>
  <c r="AN86" i="348" s="1"/>
  <c r="AK79" i="348"/>
  <c r="AK86" i="348" s="1"/>
  <c r="AS40" i="348"/>
  <c r="AB12" i="363"/>
  <c r="AB30" i="363"/>
  <c r="AB17" i="276"/>
  <c r="AB22" i="276" s="1"/>
  <c r="AB26" i="276" s="1"/>
  <c r="AV67" i="348" l="1"/>
  <c r="AK52" i="348"/>
  <c r="AK59" i="348" s="1"/>
  <c r="AH51" i="348"/>
  <c r="AH58" i="348" s="1"/>
  <c r="AL53" i="348"/>
  <c r="AL60" i="348" s="1"/>
  <c r="AA52" i="348"/>
  <c r="AA59" i="348" s="1"/>
  <c r="AA79" i="348"/>
  <c r="AA86" i="348" s="1"/>
  <c r="AQ52" i="348"/>
  <c r="AQ59" i="348" s="1"/>
  <c r="AT79" i="348"/>
  <c r="AT86" i="348" s="1"/>
  <c r="AC22" i="363"/>
  <c r="AA22" i="363"/>
  <c r="AJ22" i="363"/>
  <c r="AB66" i="348"/>
  <c r="AE22" i="363"/>
  <c r="AE42" i="348" s="1"/>
  <c r="AS19" i="363"/>
  <c r="AP68" i="348"/>
  <c r="AB39" i="348"/>
  <c r="AT40" i="348"/>
  <c r="N9" i="370"/>
  <c r="CF67" i="366"/>
  <c r="CF73" i="366" s="1"/>
  <c r="J56" i="366"/>
  <c r="J67" i="366" s="1"/>
  <c r="CF141" i="46"/>
  <c r="CF147" i="46" s="1"/>
  <c r="J130" i="46"/>
  <c r="J141" i="46" s="1"/>
  <c r="CF26" i="348"/>
  <c r="CF32" i="348" s="1"/>
  <c r="CF16" i="348"/>
  <c r="CF119" i="46"/>
  <c r="CF129" i="46" s="1"/>
  <c r="CF44" i="366"/>
  <c r="CF54" i="366" s="1"/>
  <c r="J77" i="46"/>
  <c r="N13" i="370"/>
  <c r="AO19" i="363"/>
  <c r="CF142" i="46"/>
  <c r="CF148" i="46" s="1"/>
  <c r="J131" i="46"/>
  <c r="CF66" i="366"/>
  <c r="CF72" i="366" s="1"/>
  <c r="J55" i="366"/>
  <c r="J66" i="366" s="1"/>
  <c r="J60" i="46"/>
  <c r="J71" i="46" s="1"/>
  <c r="X42" i="348"/>
  <c r="X49" i="348" s="1"/>
  <c r="AI22" i="363"/>
  <c r="BU44" i="366"/>
  <c r="BU54" i="366" s="1"/>
  <c r="BU65" i="366" s="1"/>
  <c r="BU71" i="366" s="1"/>
  <c r="BU16" i="348"/>
  <c r="BU26" i="348"/>
  <c r="BU32" i="348" s="1"/>
  <c r="BU119" i="46"/>
  <c r="BU129" i="46" s="1"/>
  <c r="BU140" i="46" s="1"/>
  <c r="BU146" i="46" s="1"/>
  <c r="BZ119" i="46"/>
  <c r="BZ129" i="46" s="1"/>
  <c r="BZ140" i="46" s="1"/>
  <c r="BZ146" i="46" s="1"/>
  <c r="BZ16" i="348"/>
  <c r="BZ26" i="348"/>
  <c r="BZ32" i="348" s="1"/>
  <c r="BZ44" i="366"/>
  <c r="BZ54" i="366" s="1"/>
  <c r="BZ65" i="366" s="1"/>
  <c r="BZ71" i="366" s="1"/>
  <c r="BX119" i="46"/>
  <c r="BX129" i="46" s="1"/>
  <c r="BX140" i="46" s="1"/>
  <c r="BX146" i="46" s="1"/>
  <c r="BX16" i="348"/>
  <c r="BX26" i="348"/>
  <c r="BX32" i="348" s="1"/>
  <c r="BX44" i="366"/>
  <c r="BX54" i="366" s="1"/>
  <c r="BX65" i="366" s="1"/>
  <c r="BX71" i="366" s="1"/>
  <c r="CA26" i="348"/>
  <c r="CA32" i="348" s="1"/>
  <c r="CA16" i="348"/>
  <c r="CA119" i="46"/>
  <c r="CA129" i="46" s="1"/>
  <c r="CA140" i="46" s="1"/>
  <c r="CA146" i="46" s="1"/>
  <c r="CA44" i="366"/>
  <c r="CA54" i="366" s="1"/>
  <c r="CA65" i="366" s="1"/>
  <c r="CA71" i="366" s="1"/>
  <c r="BW26" i="348"/>
  <c r="BW32" i="348" s="1"/>
  <c r="BW16" i="348"/>
  <c r="BW119" i="46"/>
  <c r="BW129" i="46" s="1"/>
  <c r="BW140" i="46" s="1"/>
  <c r="BW146" i="46" s="1"/>
  <c r="BW44" i="366"/>
  <c r="BW54" i="366" s="1"/>
  <c r="BW65" i="366" s="1"/>
  <c r="BW71" i="366" s="1"/>
  <c r="CE119" i="46"/>
  <c r="CE129" i="46" s="1"/>
  <c r="CE140" i="46" s="1"/>
  <c r="CE146" i="46" s="1"/>
  <c r="CE44" i="366"/>
  <c r="CE54" i="366" s="1"/>
  <c r="CE65" i="366" s="1"/>
  <c r="CE71" i="366" s="1"/>
  <c r="CE26" i="348"/>
  <c r="CE32" i="348" s="1"/>
  <c r="CE16" i="348"/>
  <c r="CC11" i="276"/>
  <c r="CC11" i="363"/>
  <c r="CC29" i="363"/>
  <c r="CC17" i="285"/>
  <c r="CC32" i="285"/>
  <c r="CC34" i="363"/>
  <c r="CC16" i="363"/>
  <c r="CC15" i="276"/>
  <c r="BY11" i="276"/>
  <c r="BY11" i="363"/>
  <c r="BY29" i="363"/>
  <c r="BY17" i="285"/>
  <c r="BY34" i="363"/>
  <c r="BY15" i="276"/>
  <c r="BY16" i="363"/>
  <c r="BY32" i="285"/>
  <c r="BU11" i="276"/>
  <c r="BU11" i="363"/>
  <c r="BU17" i="285"/>
  <c r="BU29" i="363"/>
  <c r="BU34" i="363"/>
  <c r="BU32" i="285"/>
  <c r="BU16" i="363"/>
  <c r="BU15" i="276"/>
  <c r="CB11" i="276"/>
  <c r="CB11" i="363"/>
  <c r="CB17" i="285"/>
  <c r="CB29" i="363"/>
  <c r="CB16" i="363"/>
  <c r="CB34" i="363"/>
  <c r="CB39" i="363" s="1"/>
  <c r="CB15" i="276"/>
  <c r="CB32" i="285"/>
  <c r="BX11" i="276"/>
  <c r="BX11" i="363"/>
  <c r="BX17" i="285"/>
  <c r="BX29" i="363"/>
  <c r="BX15" i="276"/>
  <c r="BX34" i="363"/>
  <c r="BX39" i="363" s="1"/>
  <c r="BX16" i="363"/>
  <c r="BX32" i="285"/>
  <c r="CD10" i="276"/>
  <c r="CD10" i="363"/>
  <c r="CD16" i="285"/>
  <c r="CD28" i="363"/>
  <c r="CD14" i="276"/>
  <c r="CD15" i="363"/>
  <c r="CD20" i="363" s="1"/>
  <c r="CD33" i="363"/>
  <c r="CD31" i="285"/>
  <c r="BZ10" i="276"/>
  <c r="BZ10" i="363"/>
  <c r="BZ16" i="285"/>
  <c r="BZ28" i="363"/>
  <c r="BZ14" i="276"/>
  <c r="BZ31" i="285"/>
  <c r="BZ33" i="363"/>
  <c r="BZ15" i="363"/>
  <c r="BV10" i="276"/>
  <c r="BV10" i="363"/>
  <c r="BV28" i="363"/>
  <c r="BV16" i="285"/>
  <c r="BV15" i="363"/>
  <c r="BV14" i="276"/>
  <c r="BV33" i="363"/>
  <c r="BV38" i="363" s="1"/>
  <c r="BV31" i="285"/>
  <c r="CC10" i="276"/>
  <c r="CC10" i="363"/>
  <c r="CC28" i="363"/>
  <c r="CC16" i="285"/>
  <c r="CC14" i="276"/>
  <c r="CC33" i="363"/>
  <c r="CC15" i="363"/>
  <c r="CC31" i="285"/>
  <c r="BY10" i="276"/>
  <c r="BY10" i="363"/>
  <c r="BY28" i="363"/>
  <c r="BY16" i="285"/>
  <c r="BY31" i="285"/>
  <c r="BY33" i="363"/>
  <c r="BY15" i="363"/>
  <c r="BY14" i="276"/>
  <c r="BU10" i="276"/>
  <c r="BU10" i="363"/>
  <c r="BU16" i="285"/>
  <c r="BU28" i="363"/>
  <c r="BU33" i="363"/>
  <c r="BU31" i="285"/>
  <c r="BU14" i="276"/>
  <c r="BU15" i="363"/>
  <c r="BU20" i="363" s="1"/>
  <c r="AL40" i="348"/>
  <c r="AF22" i="363"/>
  <c r="AF42" i="348" s="1"/>
  <c r="AD40" i="363"/>
  <c r="AD81" i="348" s="1"/>
  <c r="AD88" i="348" s="1"/>
  <c r="BC21" i="363"/>
  <c r="AX21" i="363"/>
  <c r="AX53" i="348" s="1"/>
  <c r="AX60" i="348" s="1"/>
  <c r="BB21" i="363"/>
  <c r="J18" i="348"/>
  <c r="CE11" i="363"/>
  <c r="CE29" i="363"/>
  <c r="CE17" i="285"/>
  <c r="CE11" i="276"/>
  <c r="CE34" i="363"/>
  <c r="CE32" i="285"/>
  <c r="CE15" i="276"/>
  <c r="CE16" i="363"/>
  <c r="CA11" i="276"/>
  <c r="CA11" i="363"/>
  <c r="CA29" i="363"/>
  <c r="CA17" i="285"/>
  <c r="CA34" i="363"/>
  <c r="CA15" i="276"/>
  <c r="CA32" i="285"/>
  <c r="CA16" i="363"/>
  <c r="BW11" i="276"/>
  <c r="BW11" i="363"/>
  <c r="BW29" i="363"/>
  <c r="BW17" i="285"/>
  <c r="BW15" i="276"/>
  <c r="BW34" i="363"/>
  <c r="BW16" i="363"/>
  <c r="BW32" i="285"/>
  <c r="CD15" i="276"/>
  <c r="CD34" i="363"/>
  <c r="CD16" i="363"/>
  <c r="CD32" i="285"/>
  <c r="CD11" i="276"/>
  <c r="CD11" i="363"/>
  <c r="CD29" i="363"/>
  <c r="CD17" i="285"/>
  <c r="BZ16" i="363"/>
  <c r="BZ15" i="276"/>
  <c r="BZ32" i="285"/>
  <c r="BZ34" i="363"/>
  <c r="BZ11" i="276"/>
  <c r="BZ11" i="363"/>
  <c r="BZ29" i="363"/>
  <c r="BZ17" i="285"/>
  <c r="BV15" i="276"/>
  <c r="BV32" i="285"/>
  <c r="BV34" i="363"/>
  <c r="BV16" i="363"/>
  <c r="BV11" i="276"/>
  <c r="BV11" i="363"/>
  <c r="BV21" i="363" s="1"/>
  <c r="BV17" i="285"/>
  <c r="BV29" i="363"/>
  <c r="CB33" i="363"/>
  <c r="CB31" i="285"/>
  <c r="CB15" i="363"/>
  <c r="CB14" i="276"/>
  <c r="CB10" i="276"/>
  <c r="CB10" i="363"/>
  <c r="CB28" i="363"/>
  <c r="CB16" i="285"/>
  <c r="BX14" i="276"/>
  <c r="BX33" i="363"/>
  <c r="BX31" i="285"/>
  <c r="BX15" i="363"/>
  <c r="BX10" i="276"/>
  <c r="BX10" i="363"/>
  <c r="BX20" i="363" s="1"/>
  <c r="BX28" i="363"/>
  <c r="BX16" i="285"/>
  <c r="CE15" i="363"/>
  <c r="CE33" i="363"/>
  <c r="CE31" i="285"/>
  <c r="CE14" i="276"/>
  <c r="CE16" i="285"/>
  <c r="CE10" i="276"/>
  <c r="CE10" i="363"/>
  <c r="CE20" i="363" s="1"/>
  <c r="CE28" i="363"/>
  <c r="CE38" i="363" s="1"/>
  <c r="CA10" i="276"/>
  <c r="CA10" i="363"/>
  <c r="CA16" i="285"/>
  <c r="CA28" i="363"/>
  <c r="CA33" i="363"/>
  <c r="CA31" i="285"/>
  <c r="CA14" i="276"/>
  <c r="CA15" i="363"/>
  <c r="BW15" i="363"/>
  <c r="BW33" i="363"/>
  <c r="BW14" i="276"/>
  <c r="BW31" i="285"/>
  <c r="BW28" i="363"/>
  <c r="BW16" i="285"/>
  <c r="BW10" i="363"/>
  <c r="BW20" i="363" s="1"/>
  <c r="BW10" i="276"/>
  <c r="CD16" i="348"/>
  <c r="CD119" i="46"/>
  <c r="CD129" i="46" s="1"/>
  <c r="CD140" i="46" s="1"/>
  <c r="CD146" i="46" s="1"/>
  <c r="CD26" i="348"/>
  <c r="CD32" i="348" s="1"/>
  <c r="CD44" i="366"/>
  <c r="CD54" i="366" s="1"/>
  <c r="CD65" i="366" s="1"/>
  <c r="CD71" i="366" s="1"/>
  <c r="BV26" i="348"/>
  <c r="BV32" i="348" s="1"/>
  <c r="BV16" i="348"/>
  <c r="BV119" i="46"/>
  <c r="BV129" i="46" s="1"/>
  <c r="BV140" i="46" s="1"/>
  <c r="BV146" i="46" s="1"/>
  <c r="BV44" i="366"/>
  <c r="BV54" i="366" s="1"/>
  <c r="BV65" i="366" s="1"/>
  <c r="BV71" i="366" s="1"/>
  <c r="CC44" i="366"/>
  <c r="CC54" i="366" s="1"/>
  <c r="CC65" i="366" s="1"/>
  <c r="CC71" i="366" s="1"/>
  <c r="CC16" i="348"/>
  <c r="CC26" i="348"/>
  <c r="CC32" i="348" s="1"/>
  <c r="CC119" i="46"/>
  <c r="CC129" i="46" s="1"/>
  <c r="CC140" i="46" s="1"/>
  <c r="CC146" i="46" s="1"/>
  <c r="BY44" i="366"/>
  <c r="BY54" i="366" s="1"/>
  <c r="BY65" i="366" s="1"/>
  <c r="BY71" i="366" s="1"/>
  <c r="BY26" i="348"/>
  <c r="BY32" i="348" s="1"/>
  <c r="BY119" i="46"/>
  <c r="BY129" i="46" s="1"/>
  <c r="BY140" i="46" s="1"/>
  <c r="BY146" i="46" s="1"/>
  <c r="BY16" i="348"/>
  <c r="CB119" i="46"/>
  <c r="CB129" i="46" s="1"/>
  <c r="CB140" i="46" s="1"/>
  <c r="CB146" i="46" s="1"/>
  <c r="CB44" i="366"/>
  <c r="CB54" i="366" s="1"/>
  <c r="CB65" i="366" s="1"/>
  <c r="CB71" i="366" s="1"/>
  <c r="CB16" i="348"/>
  <c r="CB26" i="348"/>
  <c r="CB32" i="348" s="1"/>
  <c r="AQ19" i="363"/>
  <c r="AH22" i="363"/>
  <c r="Y20" i="363"/>
  <c r="Y40" i="348" s="1"/>
  <c r="BH21" i="363"/>
  <c r="BH53" i="348" s="1"/>
  <c r="BH60" i="348" s="1"/>
  <c r="BA21" i="363"/>
  <c r="BA53" i="348" s="1"/>
  <c r="BA60" i="348" s="1"/>
  <c r="BF21" i="363"/>
  <c r="BF41" i="348" s="1"/>
  <c r="BE21" i="363"/>
  <c r="BE53" i="348" s="1"/>
  <c r="BE60" i="348" s="1"/>
  <c r="AB22" i="363"/>
  <c r="AB42" i="348" s="1"/>
  <c r="AJ78" i="348"/>
  <c r="AJ85" i="348" s="1"/>
  <c r="AQ79" i="348"/>
  <c r="AQ86" i="348" s="1"/>
  <c r="AM19" i="363"/>
  <c r="AU19" i="363"/>
  <c r="AP40" i="348"/>
  <c r="BA20" i="363"/>
  <c r="AY20" i="363"/>
  <c r="AY40" i="348" s="1"/>
  <c r="BG20" i="363"/>
  <c r="AP19" i="363"/>
  <c r="AC40" i="363"/>
  <c r="AC81" i="348" s="1"/>
  <c r="AC88" i="348" s="1"/>
  <c r="AD22" i="363"/>
  <c r="AD42" i="348" s="1"/>
  <c r="BE20" i="363"/>
  <c r="BC20" i="363"/>
  <c r="AX20" i="363"/>
  <c r="AX40" i="348" s="1"/>
  <c r="BB20" i="363"/>
  <c r="BB40" i="348" s="1"/>
  <c r="BH20" i="363"/>
  <c r="AV19" i="363"/>
  <c r="AY21" i="363"/>
  <c r="AZ21" i="363"/>
  <c r="AR19" i="363"/>
  <c r="AR39" i="348" s="1"/>
  <c r="AK19" i="363"/>
  <c r="AK39" i="348" s="1"/>
  <c r="J46" i="366"/>
  <c r="AK41" i="348"/>
  <c r="AG51" i="348"/>
  <c r="AG58" i="348" s="1"/>
  <c r="AM80" i="348"/>
  <c r="AM87" i="348" s="1"/>
  <c r="AA66" i="348"/>
  <c r="AN53" i="348"/>
  <c r="AN60" i="348" s="1"/>
  <c r="AG66" i="348"/>
  <c r="AQ53" i="348"/>
  <c r="AQ60" i="348" s="1"/>
  <c r="AS79" i="348"/>
  <c r="AS86" i="348" s="1"/>
  <c r="AO40" i="348"/>
  <c r="AK68" i="348"/>
  <c r="AC18" i="276"/>
  <c r="AE54" i="348"/>
  <c r="AE61" i="348" s="1"/>
  <c r="AC30" i="276"/>
  <c r="AC34" i="276" s="1"/>
  <c r="AC38" i="276" s="1"/>
  <c r="AH18" i="276"/>
  <c r="AE66" i="348"/>
  <c r="AI40" i="363"/>
  <c r="AI81" i="348" s="1"/>
  <c r="AI88" i="348" s="1"/>
  <c r="AQ80" i="348"/>
  <c r="AQ87" i="348" s="1"/>
  <c r="AK37" i="363"/>
  <c r="AK66" i="348" s="1"/>
  <c r="J121" i="46"/>
  <c r="AJ42" i="348"/>
  <c r="AG40" i="363"/>
  <c r="AG69" i="348" s="1"/>
  <c r="AX41" i="348"/>
  <c r="BB53" i="348"/>
  <c r="BB60" i="348" s="1"/>
  <c r="AF40" i="363"/>
  <c r="AF81" i="348" s="1"/>
  <c r="AF88" i="348" s="1"/>
  <c r="AS39" i="348"/>
  <c r="AA40" i="363"/>
  <c r="AA69" i="348" s="1"/>
  <c r="BA39" i="363"/>
  <c r="BA80" i="348" s="1"/>
  <c r="BA87" i="348" s="1"/>
  <c r="Y38" i="363"/>
  <c r="Y67" i="348" s="1"/>
  <c r="Y41" i="348"/>
  <c r="AB54" i="348"/>
  <c r="AB61" i="348" s="1"/>
  <c r="AH40" i="363"/>
  <c r="AH69" i="348" s="1"/>
  <c r="AJ40" i="363"/>
  <c r="AJ69" i="348" s="1"/>
  <c r="AG18" i="276"/>
  <c r="AA18" i="276"/>
  <c r="AE18" i="276"/>
  <c r="AD18" i="276"/>
  <c r="Z18" i="276"/>
  <c r="AX38" i="363"/>
  <c r="AX67" i="348" s="1"/>
  <c r="AQ37" i="363"/>
  <c r="AQ78" i="348" s="1"/>
  <c r="AQ85" i="348" s="1"/>
  <c r="BH52" i="348"/>
  <c r="BH59" i="348" s="1"/>
  <c r="BH38" i="363"/>
  <c r="BH79" i="348" s="1"/>
  <c r="BH86" i="348" s="1"/>
  <c r="BG40" i="348"/>
  <c r="AP37" i="363"/>
  <c r="AP78" i="348" s="1"/>
  <c r="AP85" i="348" s="1"/>
  <c r="AO51" i="348"/>
  <c r="AO58" i="348" s="1"/>
  <c r="AZ39" i="363"/>
  <c r="AZ68" i="348" s="1"/>
  <c r="AJ39" i="348"/>
  <c r="AJ51" i="348"/>
  <c r="AJ58" i="348" s="1"/>
  <c r="AC66" i="348"/>
  <c r="AC78" i="348"/>
  <c r="AC85" i="348" s="1"/>
  <c r="BR14" i="276"/>
  <c r="BR15" i="363"/>
  <c r="BR31" i="285"/>
  <c r="BR33" i="363"/>
  <c r="BN33" i="363"/>
  <c r="BN14" i="276"/>
  <c r="BN15" i="363"/>
  <c r="BN31" i="285"/>
  <c r="BO10" i="276"/>
  <c r="BO10" i="363"/>
  <c r="BO16" i="285"/>
  <c r="BO28" i="363"/>
  <c r="BM10" i="276"/>
  <c r="BM10" i="363"/>
  <c r="BM28" i="363"/>
  <c r="BM16" i="285"/>
  <c r="BK10" i="276"/>
  <c r="BK10" i="363"/>
  <c r="BK16" i="285"/>
  <c r="BK28" i="363"/>
  <c r="BI10" i="276"/>
  <c r="BI10" i="363"/>
  <c r="BI28" i="363"/>
  <c r="BI16" i="285"/>
  <c r="AM41" i="348"/>
  <c r="AM53" i="348"/>
  <c r="AM60" i="348" s="1"/>
  <c r="Z66" i="348"/>
  <c r="Z78" i="348"/>
  <c r="Z85" i="348" s="1"/>
  <c r="AW141" i="46"/>
  <c r="AW147" i="46" s="1"/>
  <c r="AB18" i="276"/>
  <c r="AV41" i="348"/>
  <c r="AV53" i="348"/>
  <c r="AV60" i="348" s="1"/>
  <c r="AJ54" i="348"/>
  <c r="AJ61" i="348" s="1"/>
  <c r="AI39" i="348"/>
  <c r="AI51" i="348"/>
  <c r="AI58" i="348" s="1"/>
  <c r="AG30" i="276"/>
  <c r="AG34" i="276" s="1"/>
  <c r="AG67" i="276"/>
  <c r="AG54" i="348"/>
  <c r="AG61" i="348" s="1"/>
  <c r="AG42" i="348"/>
  <c r="BO14" i="276"/>
  <c r="BO31" i="285"/>
  <c r="BO33" i="363"/>
  <c r="BO15" i="363"/>
  <c r="BK14" i="276"/>
  <c r="BK15" i="363"/>
  <c r="BK31" i="285"/>
  <c r="BK33" i="363"/>
  <c r="AA67" i="276"/>
  <c r="AA30" i="276"/>
  <c r="AA34" i="276" s="1"/>
  <c r="AA39" i="348"/>
  <c r="AA51" i="348"/>
  <c r="AA58" i="348" s="1"/>
  <c r="AE67" i="276"/>
  <c r="AE30" i="276"/>
  <c r="AE34" i="276" s="1"/>
  <c r="AD30" i="276"/>
  <c r="AD34" i="276" s="1"/>
  <c r="AD67" i="276"/>
  <c r="Z67" i="276"/>
  <c r="Z30" i="276"/>
  <c r="Z34" i="276" s="1"/>
  <c r="J17" i="348"/>
  <c r="J120" i="46"/>
  <c r="J45" i="366"/>
  <c r="J27" i="348"/>
  <c r="AL39" i="348"/>
  <c r="AL51" i="348"/>
  <c r="AL58" i="348" s="1"/>
  <c r="AL35" i="363"/>
  <c r="AL17" i="363"/>
  <c r="AL17" i="276"/>
  <c r="AL22" i="276" s="1"/>
  <c r="AL26" i="276" s="1"/>
  <c r="AN35" i="363"/>
  <c r="AN17" i="363"/>
  <c r="AN17" i="276"/>
  <c r="AN22" i="276" s="1"/>
  <c r="AN26" i="276" s="1"/>
  <c r="AT39" i="348"/>
  <c r="AT51" i="348"/>
  <c r="AT58" i="348" s="1"/>
  <c r="AT17" i="363"/>
  <c r="AT35" i="363"/>
  <c r="AM66" i="348"/>
  <c r="AM78" i="348"/>
  <c r="AM85" i="348" s="1"/>
  <c r="AM12" i="363"/>
  <c r="AM30" i="363"/>
  <c r="AM17" i="276"/>
  <c r="AM22" i="276" s="1"/>
  <c r="AM26" i="276" s="1"/>
  <c r="AQ35" i="363"/>
  <c r="AQ17" i="363"/>
  <c r="AU37" i="363"/>
  <c r="AU30" i="363"/>
  <c r="AU12" i="363"/>
  <c r="AU17" i="276"/>
  <c r="AU22" i="276" s="1"/>
  <c r="AU26" i="276" s="1"/>
  <c r="BG30" i="285"/>
  <c r="BG36" i="285" s="1"/>
  <c r="BG60" i="285" s="1"/>
  <c r="BG14" i="363"/>
  <c r="BG32" i="363"/>
  <c r="BG13" i="276"/>
  <c r="BG74" i="366"/>
  <c r="AX30" i="285"/>
  <c r="AX36" i="285" s="1"/>
  <c r="AX60" i="285" s="1"/>
  <c r="AX74" i="366"/>
  <c r="AX14" i="363"/>
  <c r="AX32" i="363"/>
  <c r="AX13" i="276"/>
  <c r="BD13" i="276"/>
  <c r="BD14" i="363"/>
  <c r="BD74" i="366"/>
  <c r="BD30" i="285"/>
  <c r="BD36" i="285" s="1"/>
  <c r="BD60" i="285" s="1"/>
  <c r="BD32" i="363"/>
  <c r="BE74" i="366"/>
  <c r="BE32" i="363"/>
  <c r="BE14" i="363"/>
  <c r="BE13" i="276"/>
  <c r="BE30" i="285"/>
  <c r="BE36" i="285" s="1"/>
  <c r="BE60" i="285" s="1"/>
  <c r="BB32" i="363"/>
  <c r="BB14" i="363"/>
  <c r="BB30" i="285"/>
  <c r="BB36" i="285" s="1"/>
  <c r="BB60" i="285" s="1"/>
  <c r="BB74" i="366"/>
  <c r="BB13" i="276"/>
  <c r="BF30" i="285"/>
  <c r="BF36" i="285" s="1"/>
  <c r="BF60" i="285" s="1"/>
  <c r="BF32" i="363"/>
  <c r="BF74" i="366"/>
  <c r="BF14" i="363"/>
  <c r="BF13" i="276"/>
  <c r="AT17" i="276"/>
  <c r="AT22" i="276" s="1"/>
  <c r="AT26" i="276" s="1"/>
  <c r="Y27" i="363"/>
  <c r="Y15" i="285"/>
  <c r="Y21" i="285" s="1"/>
  <c r="Y9" i="363"/>
  <c r="Y9" i="276"/>
  <c r="M9" i="370" s="1"/>
  <c r="Y149" i="46"/>
  <c r="Y13" i="276"/>
  <c r="M13" i="370" s="1"/>
  <c r="Y30" i="285"/>
  <c r="Y36" i="285" s="1"/>
  <c r="Y74" i="366"/>
  <c r="Y32" i="363"/>
  <c r="Y37" i="363" s="1"/>
  <c r="Y14" i="363"/>
  <c r="AY38" i="363"/>
  <c r="BD52" i="348"/>
  <c r="BD59" i="348" s="1"/>
  <c r="BD40" i="348"/>
  <c r="BD38" i="363"/>
  <c r="BT15" i="276"/>
  <c r="BT34" i="363"/>
  <c r="BT16" i="363"/>
  <c r="BT32" i="285"/>
  <c r="BO16" i="363"/>
  <c r="BO34" i="363"/>
  <c r="BO32" i="285"/>
  <c r="BO15" i="276"/>
  <c r="BO29" i="363"/>
  <c r="BO17" i="285"/>
  <c r="BO11" i="276"/>
  <c r="BO11" i="363"/>
  <c r="BR15" i="276"/>
  <c r="BR32" i="285"/>
  <c r="BR34" i="363"/>
  <c r="BR16" i="363"/>
  <c r="BP15" i="276"/>
  <c r="BP34" i="363"/>
  <c r="BP32" i="285"/>
  <c r="BP16" i="363"/>
  <c r="BK34" i="363"/>
  <c r="BK16" i="363"/>
  <c r="BK15" i="276"/>
  <c r="BK32" i="285"/>
  <c r="BK29" i="363"/>
  <c r="BK39" i="363" s="1"/>
  <c r="BK17" i="285"/>
  <c r="BK11" i="276"/>
  <c r="BK11" i="363"/>
  <c r="BK21" i="363" s="1"/>
  <c r="BI34" i="363"/>
  <c r="BI16" i="363"/>
  <c r="BI15" i="276"/>
  <c r="BI32" i="285"/>
  <c r="BI11" i="276"/>
  <c r="BI11" i="363"/>
  <c r="BI21" i="363" s="1"/>
  <c r="BI29" i="363"/>
  <c r="BI39" i="363" s="1"/>
  <c r="BI17" i="285"/>
  <c r="AP12" i="363"/>
  <c r="AP30" i="363"/>
  <c r="AP17" i="363"/>
  <c r="AP35" i="363"/>
  <c r="AR17" i="363"/>
  <c r="AR35" i="363"/>
  <c r="N48" i="373"/>
  <c r="AO78" i="348"/>
  <c r="AO85" i="348" s="1"/>
  <c r="AO66" i="348"/>
  <c r="AO17" i="276"/>
  <c r="AO22" i="276" s="1"/>
  <c r="AO26" i="276" s="1"/>
  <c r="AW142" i="46"/>
  <c r="AW148" i="46" s="1"/>
  <c r="J142" i="46"/>
  <c r="AW67" i="366"/>
  <c r="AW73" i="366" s="1"/>
  <c r="AU79" i="348"/>
  <c r="AU86" i="348" s="1"/>
  <c r="AU67" i="348"/>
  <c r="AO68" i="348"/>
  <c r="AO80" i="348"/>
  <c r="AO87" i="348" s="1"/>
  <c r="AP53" i="348"/>
  <c r="AP60" i="348" s="1"/>
  <c r="AP41" i="348"/>
  <c r="AJ18" i="276"/>
  <c r="AI18" i="276"/>
  <c r="AI78" i="348"/>
  <c r="AI85" i="348" s="1"/>
  <c r="AI66" i="348"/>
  <c r="BS33" i="363"/>
  <c r="BS14" i="276"/>
  <c r="BS31" i="285"/>
  <c r="BS15" i="363"/>
  <c r="BP10" i="276"/>
  <c r="BP10" i="363"/>
  <c r="BP16" i="285"/>
  <c r="BP28" i="363"/>
  <c r="BL10" i="276"/>
  <c r="BL10" i="363"/>
  <c r="BL16" i="285"/>
  <c r="BL28" i="363"/>
  <c r="BT28" i="363"/>
  <c r="BT16" i="285"/>
  <c r="BT10" i="363"/>
  <c r="BT10" i="276"/>
  <c r="BJ119" i="46"/>
  <c r="BJ129" i="46" s="1"/>
  <c r="BJ140" i="46" s="1"/>
  <c r="BJ146" i="46" s="1"/>
  <c r="BJ26" i="348"/>
  <c r="BJ32" i="348" s="1"/>
  <c r="BJ16" i="348"/>
  <c r="BJ44" i="366"/>
  <c r="BJ54" i="366" s="1"/>
  <c r="BJ65" i="366" s="1"/>
  <c r="BJ71" i="366" s="1"/>
  <c r="BN44" i="366"/>
  <c r="BN54" i="366" s="1"/>
  <c r="BN65" i="366" s="1"/>
  <c r="BN71" i="366" s="1"/>
  <c r="BN26" i="348"/>
  <c r="BN32" i="348" s="1"/>
  <c r="BN16" i="348"/>
  <c r="BN119" i="46"/>
  <c r="BN129" i="46" s="1"/>
  <c r="BN140" i="46" s="1"/>
  <c r="BN146" i="46" s="1"/>
  <c r="BS44" i="366"/>
  <c r="BS54" i="366" s="1"/>
  <c r="BS65" i="366" s="1"/>
  <c r="BS71" i="366" s="1"/>
  <c r="BS16" i="348"/>
  <c r="BS26" i="348"/>
  <c r="BS32" i="348" s="1"/>
  <c r="BS119" i="46"/>
  <c r="BS129" i="46" s="1"/>
  <c r="BS140" i="46" s="1"/>
  <c r="BS146" i="46" s="1"/>
  <c r="BI26" i="348"/>
  <c r="BI32" i="348" s="1"/>
  <c r="BI119" i="46"/>
  <c r="BI129" i="46" s="1"/>
  <c r="BI140" i="46" s="1"/>
  <c r="BI146" i="46" s="1"/>
  <c r="BI16" i="348"/>
  <c r="BI44" i="366"/>
  <c r="BI54" i="366" s="1"/>
  <c r="BK16" i="348"/>
  <c r="BK119" i="46"/>
  <c r="BK129" i="46" s="1"/>
  <c r="BK140" i="46" s="1"/>
  <c r="BK146" i="46" s="1"/>
  <c r="BK26" i="348"/>
  <c r="BK32" i="348" s="1"/>
  <c r="BK44" i="366"/>
  <c r="BK54" i="366" s="1"/>
  <c r="BK65" i="366" s="1"/>
  <c r="BK71" i="366" s="1"/>
  <c r="BT119" i="46"/>
  <c r="BT129" i="46" s="1"/>
  <c r="BT140" i="46" s="1"/>
  <c r="BT146" i="46" s="1"/>
  <c r="BT44" i="366"/>
  <c r="BT54" i="366" s="1"/>
  <c r="BT65" i="366" s="1"/>
  <c r="BT71" i="366" s="1"/>
  <c r="BT26" i="348"/>
  <c r="BT32" i="348" s="1"/>
  <c r="BT16" i="348"/>
  <c r="AM67" i="348"/>
  <c r="AM79" i="348"/>
  <c r="AM86" i="348" s="1"/>
  <c r="AR67" i="348"/>
  <c r="AR79" i="348"/>
  <c r="AR86" i="348" s="1"/>
  <c r="AU41" i="348"/>
  <c r="AU53" i="348"/>
  <c r="AU60" i="348" s="1"/>
  <c r="AR41" i="348"/>
  <c r="AR53" i="348"/>
  <c r="AR60" i="348" s="1"/>
  <c r="AT53" i="348"/>
  <c r="AT60" i="348" s="1"/>
  <c r="AT41" i="348"/>
  <c r="AD66" i="348"/>
  <c r="AD78" i="348"/>
  <c r="AD85" i="348" s="1"/>
  <c r="Z40" i="363"/>
  <c r="Y39" i="363"/>
  <c r="X81" i="348"/>
  <c r="X88" i="348" s="1"/>
  <c r="X69" i="348"/>
  <c r="X76" i="348" s="1"/>
  <c r="BH39" i="363"/>
  <c r="BC39" i="363"/>
  <c r="AX39" i="363"/>
  <c r="BF39" i="363"/>
  <c r="AY27" i="363"/>
  <c r="AY9" i="363"/>
  <c r="AY15" i="285"/>
  <c r="AY21" i="285" s="1"/>
  <c r="AY59" i="285" s="1"/>
  <c r="AY9" i="276"/>
  <c r="AY149" i="46"/>
  <c r="BA149" i="46"/>
  <c r="BA27" i="363"/>
  <c r="BA9" i="276"/>
  <c r="BA9" i="363"/>
  <c r="BA15" i="285"/>
  <c r="BA21" i="285" s="1"/>
  <c r="BA59" i="285" s="1"/>
  <c r="BC9" i="276"/>
  <c r="BC9" i="363"/>
  <c r="BC27" i="363"/>
  <c r="BC149" i="46"/>
  <c r="BC15" i="285"/>
  <c r="BC21" i="285" s="1"/>
  <c r="BC59" i="285" s="1"/>
  <c r="AZ9" i="363"/>
  <c r="AZ149" i="46"/>
  <c r="AZ27" i="363"/>
  <c r="AZ9" i="276"/>
  <c r="AZ15" i="285"/>
  <c r="AZ21" i="285" s="1"/>
  <c r="AZ59" i="285" s="1"/>
  <c r="AW15" i="285"/>
  <c r="AW9" i="276"/>
  <c r="AW27" i="363"/>
  <c r="AW9" i="363"/>
  <c r="BH27" i="363"/>
  <c r="BH149" i="46"/>
  <c r="BH9" i="363"/>
  <c r="BH15" i="285"/>
  <c r="BH21" i="285" s="1"/>
  <c r="BH59" i="285" s="1"/>
  <c r="BH9" i="276"/>
  <c r="AF67" i="276"/>
  <c r="AF30" i="276"/>
  <c r="AF34" i="276" s="1"/>
  <c r="AF18" i="276"/>
  <c r="BN29" i="363"/>
  <c r="BN17" i="285"/>
  <c r="BN11" i="363"/>
  <c r="BN11" i="276"/>
  <c r="BL11" i="276"/>
  <c r="BL11" i="363"/>
  <c r="BL17" i="285"/>
  <c r="BL29" i="363"/>
  <c r="BJ29" i="363"/>
  <c r="BJ17" i="285"/>
  <c r="BJ11" i="363"/>
  <c r="BJ11" i="276"/>
  <c r="AH38" i="276"/>
  <c r="AH35" i="289"/>
  <c r="X67" i="285"/>
  <c r="X66" i="285"/>
  <c r="AY39" i="363"/>
  <c r="BE39" i="363"/>
  <c r="AR30" i="363"/>
  <c r="AR12" i="363"/>
  <c r="AK12" i="363"/>
  <c r="AK30" i="363"/>
  <c r="AK17" i="276"/>
  <c r="AK22" i="276" s="1"/>
  <c r="AK26" i="276" s="1"/>
  <c r="AS17" i="363"/>
  <c r="AS35" i="363"/>
  <c r="AB30" i="276"/>
  <c r="AB34" i="276" s="1"/>
  <c r="AB67" i="276"/>
  <c r="AN40" i="348"/>
  <c r="AN52" i="348"/>
  <c r="AN59" i="348" s="1"/>
  <c r="AS53" i="348"/>
  <c r="AS60" i="348" s="1"/>
  <c r="AS41" i="348"/>
  <c r="BR28" i="363"/>
  <c r="BR16" i="285"/>
  <c r="BR10" i="363"/>
  <c r="BR10" i="276"/>
  <c r="BN28" i="363"/>
  <c r="BN16" i="285"/>
  <c r="BN10" i="363"/>
  <c r="BN10" i="276"/>
  <c r="BM33" i="363"/>
  <c r="BM15" i="363"/>
  <c r="BM14" i="276"/>
  <c r="BM31" i="285"/>
  <c r="BI14" i="276"/>
  <c r="BI15" i="363"/>
  <c r="BI31" i="285"/>
  <c r="BI33" i="363"/>
  <c r="AW66" i="366"/>
  <c r="AW72" i="366" s="1"/>
  <c r="AL12" i="363"/>
  <c r="AL30" i="363"/>
  <c r="AL37" i="363"/>
  <c r="AN30" i="363"/>
  <c r="AN12" i="363"/>
  <c r="AN37" i="363"/>
  <c r="AT30" i="363"/>
  <c r="AT12" i="363"/>
  <c r="AT37" i="363"/>
  <c r="AM35" i="363"/>
  <c r="AM17" i="363"/>
  <c r="AQ30" i="363"/>
  <c r="AQ12" i="363"/>
  <c r="AU35" i="363"/>
  <c r="AU17" i="363"/>
  <c r="BB68" i="348"/>
  <c r="BB80" i="348"/>
  <c r="BB87" i="348" s="1"/>
  <c r="BF53" i="348"/>
  <c r="BF60" i="348" s="1"/>
  <c r="BG27" i="363"/>
  <c r="BG149" i="46"/>
  <c r="BG9" i="363"/>
  <c r="BG15" i="285"/>
  <c r="BG21" i="285" s="1"/>
  <c r="BG59" i="285" s="1"/>
  <c r="BG9" i="276"/>
  <c r="AX9" i="363"/>
  <c r="AX149" i="46"/>
  <c r="AX15" i="285"/>
  <c r="AX21" i="285" s="1"/>
  <c r="AX59" i="285" s="1"/>
  <c r="AX27" i="363"/>
  <c r="AX9" i="276"/>
  <c r="BD27" i="363"/>
  <c r="BD9" i="276"/>
  <c r="BD15" i="285"/>
  <c r="BD21" i="285" s="1"/>
  <c r="BD59" i="285" s="1"/>
  <c r="BD149" i="46"/>
  <c r="BD9" i="363"/>
  <c r="BE15" i="285"/>
  <c r="BE21" i="285" s="1"/>
  <c r="BE59" i="285" s="1"/>
  <c r="BE9" i="363"/>
  <c r="BE9" i="276"/>
  <c r="BE27" i="363"/>
  <c r="BE149" i="46"/>
  <c r="BB9" i="276"/>
  <c r="BB27" i="363"/>
  <c r="BB15" i="285"/>
  <c r="BB21" i="285" s="1"/>
  <c r="BB59" i="285" s="1"/>
  <c r="BB149" i="46"/>
  <c r="BB9" i="363"/>
  <c r="BF149" i="46"/>
  <c r="BF9" i="276"/>
  <c r="BF27" i="363"/>
  <c r="BF9" i="363"/>
  <c r="BF15" i="285"/>
  <c r="BF21" i="285" s="1"/>
  <c r="BF59" i="285" s="1"/>
  <c r="AE40" i="363"/>
  <c r="AF78" i="348"/>
  <c r="AF85" i="348" s="1"/>
  <c r="AF66" i="348"/>
  <c r="BA38" i="363"/>
  <c r="AZ38" i="363"/>
  <c r="BG38" i="363"/>
  <c r="BT11" i="276"/>
  <c r="BT11" i="363"/>
  <c r="BT17" i="285"/>
  <c r="BT29" i="363"/>
  <c r="BR29" i="363"/>
  <c r="BR17" i="285"/>
  <c r="BR11" i="363"/>
  <c r="BR11" i="276"/>
  <c r="BP11" i="276"/>
  <c r="BP11" i="363"/>
  <c r="BP21" i="363" s="1"/>
  <c r="BP17" i="285"/>
  <c r="BP29" i="363"/>
  <c r="BP39" i="363" s="1"/>
  <c r="AV35" i="363"/>
  <c r="AV17" i="363"/>
  <c r="AP17" i="276"/>
  <c r="AP22" i="276" s="1"/>
  <c r="AP26" i="276" s="1"/>
  <c r="AK17" i="363"/>
  <c r="AK35" i="363"/>
  <c r="AO35" i="363"/>
  <c r="AO17" i="363"/>
  <c r="AO30" i="363"/>
  <c r="AO12" i="363"/>
  <c r="AO22" i="363" s="1"/>
  <c r="AS30" i="363"/>
  <c r="AS12" i="363"/>
  <c r="AS17" i="276"/>
  <c r="AS22" i="276" s="1"/>
  <c r="AS26" i="276" s="1"/>
  <c r="AU40" i="348"/>
  <c r="AU52" i="348"/>
  <c r="AU59" i="348" s="1"/>
  <c r="AP67" i="348"/>
  <c r="AP79" i="348"/>
  <c r="AP86" i="348" s="1"/>
  <c r="AO53" i="348"/>
  <c r="AO60" i="348" s="1"/>
  <c r="AO41" i="348"/>
  <c r="AN68" i="348"/>
  <c r="AN80" i="348"/>
  <c r="AN87" i="348" s="1"/>
  <c r="AJ30" i="276"/>
  <c r="AJ34" i="276" s="1"/>
  <c r="AJ67" i="276"/>
  <c r="AI30" i="276"/>
  <c r="AI34" i="276" s="1"/>
  <c r="AI67" i="276"/>
  <c r="AB40" i="363"/>
  <c r="BS10" i="276"/>
  <c r="BS10" i="363"/>
  <c r="BS16" i="285"/>
  <c r="BS28" i="363"/>
  <c r="BP31" i="285"/>
  <c r="BP14" i="276"/>
  <c r="BP15" i="363"/>
  <c r="BP33" i="363"/>
  <c r="BL14" i="276"/>
  <c r="BL33" i="363"/>
  <c r="BL31" i="285"/>
  <c r="BL15" i="363"/>
  <c r="BQ15" i="363"/>
  <c r="BQ33" i="363"/>
  <c r="BQ14" i="276"/>
  <c r="BQ31" i="285"/>
  <c r="BQ10" i="276"/>
  <c r="BQ10" i="363"/>
  <c r="BQ28" i="363"/>
  <c r="BQ16" i="285"/>
  <c r="BT33" i="363"/>
  <c r="BT31" i="285"/>
  <c r="BT14" i="276"/>
  <c r="BT15" i="363"/>
  <c r="BJ28" i="363"/>
  <c r="BJ16" i="285"/>
  <c r="BJ10" i="363"/>
  <c r="BJ10" i="276"/>
  <c r="BJ14" i="276"/>
  <c r="BJ31" i="285"/>
  <c r="BJ33" i="363"/>
  <c r="BJ38" i="363" s="1"/>
  <c r="BJ15" i="363"/>
  <c r="BL119" i="46"/>
  <c r="BL129" i="46" s="1"/>
  <c r="BL140" i="46" s="1"/>
  <c r="BL146" i="46" s="1"/>
  <c r="BL44" i="366"/>
  <c r="BL54" i="366" s="1"/>
  <c r="BL65" i="366" s="1"/>
  <c r="BL71" i="366" s="1"/>
  <c r="BL26" i="348"/>
  <c r="BL32" i="348" s="1"/>
  <c r="BL16" i="348"/>
  <c r="BP119" i="46"/>
  <c r="BP129" i="46" s="1"/>
  <c r="BP140" i="46" s="1"/>
  <c r="BP146" i="46" s="1"/>
  <c r="BP16" i="348"/>
  <c r="BP26" i="348"/>
  <c r="BP32" i="348" s="1"/>
  <c r="BP44" i="366"/>
  <c r="BP54" i="366" s="1"/>
  <c r="BP65" i="366" s="1"/>
  <c r="BP71" i="366" s="1"/>
  <c r="BO16" i="348"/>
  <c r="BO44" i="366"/>
  <c r="BO54" i="366" s="1"/>
  <c r="BO65" i="366" s="1"/>
  <c r="BO71" i="366" s="1"/>
  <c r="BO119" i="46"/>
  <c r="BO129" i="46" s="1"/>
  <c r="BO140" i="46" s="1"/>
  <c r="BO146" i="46" s="1"/>
  <c r="BO26" i="348"/>
  <c r="BO32" i="348" s="1"/>
  <c r="BM16" i="348"/>
  <c r="BM26" i="348"/>
  <c r="BM32" i="348" s="1"/>
  <c r="BM119" i="46"/>
  <c r="BM129" i="46" s="1"/>
  <c r="BM140" i="46" s="1"/>
  <c r="BM146" i="46" s="1"/>
  <c r="BM44" i="366"/>
  <c r="BM54" i="366" s="1"/>
  <c r="BM65" i="366" s="1"/>
  <c r="BM71" i="366" s="1"/>
  <c r="BQ26" i="348"/>
  <c r="BQ32" i="348" s="1"/>
  <c r="BQ119" i="46"/>
  <c r="BQ129" i="46" s="1"/>
  <c r="BQ140" i="46" s="1"/>
  <c r="BQ146" i="46" s="1"/>
  <c r="BQ16" i="348"/>
  <c r="BQ44" i="366"/>
  <c r="BQ54" i="366" s="1"/>
  <c r="BQ65" i="366" s="1"/>
  <c r="BQ71" i="366" s="1"/>
  <c r="BR16" i="348"/>
  <c r="BR119" i="46"/>
  <c r="BR129" i="46" s="1"/>
  <c r="BR140" i="46" s="1"/>
  <c r="BR146" i="46" s="1"/>
  <c r="BR44" i="366"/>
  <c r="BR54" i="366" s="1"/>
  <c r="BR65" i="366" s="1"/>
  <c r="BR71" i="366" s="1"/>
  <c r="BR26" i="348"/>
  <c r="BR32" i="348" s="1"/>
  <c r="AV52" i="348"/>
  <c r="AV59" i="348" s="1"/>
  <c r="AV40" i="348"/>
  <c r="AM52" i="348"/>
  <c r="AM59" i="348" s="1"/>
  <c r="AM40" i="348"/>
  <c r="AL67" i="348"/>
  <c r="AL79" i="348"/>
  <c r="AL86" i="348" s="1"/>
  <c r="AR80" i="348"/>
  <c r="AR87" i="348" s="1"/>
  <c r="AR68" i="348"/>
  <c r="AT68" i="348"/>
  <c r="AT80" i="348"/>
  <c r="AT87" i="348" s="1"/>
  <c r="AL80" i="348"/>
  <c r="AL87" i="348" s="1"/>
  <c r="AL68" i="348"/>
  <c r="AD51" i="348"/>
  <c r="AD58" i="348" s="1"/>
  <c r="AD39" i="348"/>
  <c r="Z39" i="348"/>
  <c r="Z51" i="348"/>
  <c r="Z58" i="348" s="1"/>
  <c r="BE79" i="348"/>
  <c r="BE86" i="348" s="1"/>
  <c r="BE67" i="348"/>
  <c r="BC67" i="348"/>
  <c r="BC79" i="348"/>
  <c r="BC86" i="348" s="1"/>
  <c r="BB38" i="363"/>
  <c r="BF38" i="363"/>
  <c r="M49" i="373"/>
  <c r="M45" i="373"/>
  <c r="M46" i="373"/>
  <c r="M50" i="373"/>
  <c r="AY13" i="276"/>
  <c r="AY30" i="285"/>
  <c r="AY36" i="285" s="1"/>
  <c r="AY60" i="285" s="1"/>
  <c r="AY14" i="363"/>
  <c r="AY74" i="366"/>
  <c r="AY32" i="363"/>
  <c r="BA30" i="285"/>
  <c r="BA36" i="285" s="1"/>
  <c r="BA60" i="285" s="1"/>
  <c r="BA13" i="276"/>
  <c r="BA32" i="363"/>
  <c r="BA14" i="363"/>
  <c r="BA74" i="366"/>
  <c r="BC32" i="363"/>
  <c r="BC14" i="363"/>
  <c r="BC74" i="366"/>
  <c r="BC30" i="285"/>
  <c r="BC36" i="285" s="1"/>
  <c r="BC60" i="285" s="1"/>
  <c r="BC13" i="276"/>
  <c r="AZ74" i="366"/>
  <c r="AZ13" i="276"/>
  <c r="AZ14" i="363"/>
  <c r="AZ32" i="363"/>
  <c r="AZ30" i="285"/>
  <c r="AZ36" i="285" s="1"/>
  <c r="AZ60" i="285" s="1"/>
  <c r="AW32" i="363"/>
  <c r="AW30" i="285"/>
  <c r="AW14" i="363"/>
  <c r="AW13" i="276"/>
  <c r="BH30" i="285"/>
  <c r="BH36" i="285" s="1"/>
  <c r="BH60" i="285" s="1"/>
  <c r="BH74" i="366"/>
  <c r="BH13" i="276"/>
  <c r="BH32" i="363"/>
  <c r="BH14" i="363"/>
  <c r="AQ17" i="276"/>
  <c r="AQ22" i="276" s="1"/>
  <c r="AQ26" i="276" s="1"/>
  <c r="AF39" i="348"/>
  <c r="AF51" i="348"/>
  <c r="AF58" i="348" s="1"/>
  <c r="BS34" i="363"/>
  <c r="BS15" i="276"/>
  <c r="BS32" i="285"/>
  <c r="BS16" i="363"/>
  <c r="BS29" i="363"/>
  <c r="BS39" i="363" s="1"/>
  <c r="BS17" i="285"/>
  <c r="BS11" i="276"/>
  <c r="BS11" i="363"/>
  <c r="BS21" i="363" s="1"/>
  <c r="BQ34" i="363"/>
  <c r="BQ16" i="363"/>
  <c r="BQ32" i="285"/>
  <c r="BQ15" i="276"/>
  <c r="BQ11" i="276"/>
  <c r="BQ11" i="363"/>
  <c r="BQ21" i="363" s="1"/>
  <c r="BQ29" i="363"/>
  <c r="BQ39" i="363" s="1"/>
  <c r="BQ17" i="285"/>
  <c r="BM32" i="285"/>
  <c r="BM34" i="363"/>
  <c r="BM16" i="363"/>
  <c r="BM15" i="276"/>
  <c r="BM11" i="276"/>
  <c r="BM11" i="363"/>
  <c r="BM29" i="363"/>
  <c r="BM17" i="285"/>
  <c r="BN34" i="363"/>
  <c r="BN32" i="285"/>
  <c r="BN16" i="363"/>
  <c r="BN15" i="276"/>
  <c r="BL34" i="363"/>
  <c r="BL15" i="276"/>
  <c r="BL32" i="285"/>
  <c r="BL16" i="363"/>
  <c r="BJ15" i="276"/>
  <c r="BJ34" i="363"/>
  <c r="BJ16" i="363"/>
  <c r="BJ32" i="285"/>
  <c r="AV12" i="363"/>
  <c r="AV30" i="363"/>
  <c r="AV17" i="276"/>
  <c r="AV22" i="276" s="1"/>
  <c r="AV26" i="276" s="1"/>
  <c r="AV37" i="363"/>
  <c r="X26" i="276"/>
  <c r="BG39" i="363"/>
  <c r="BD80" i="348"/>
  <c r="BD87" i="348" s="1"/>
  <c r="BD68" i="348"/>
  <c r="AR17" i="276"/>
  <c r="AR22" i="276" s="1"/>
  <c r="AR26" i="276" s="1"/>
  <c r="AR37" i="363"/>
  <c r="AS37" i="363"/>
  <c r="L18" i="370"/>
  <c r="L53" i="373" s="1"/>
  <c r="L22" i="370"/>
  <c r="L52" i="373"/>
  <c r="AD69" i="348" l="1"/>
  <c r="BH67" i="348"/>
  <c r="AQ22" i="363"/>
  <c r="AN22" i="363"/>
  <c r="Y52" i="348"/>
  <c r="Y59" i="348" s="1"/>
  <c r="AD54" i="348"/>
  <c r="AD61" i="348" s="1"/>
  <c r="Y79" i="348"/>
  <c r="Y86" i="348" s="1"/>
  <c r="AR51" i="348"/>
  <c r="AR58" i="348" s="1"/>
  <c r="BF19" i="363"/>
  <c r="BF39" i="348" s="1"/>
  <c r="BH41" i="348"/>
  <c r="AI69" i="348"/>
  <c r="AR22" i="363"/>
  <c r="AF69" i="348"/>
  <c r="AX52" i="348"/>
  <c r="AX59" i="348" s="1"/>
  <c r="AV22" i="363"/>
  <c r="AC69" i="348"/>
  <c r="O13" i="370"/>
  <c r="O48" i="373" s="1"/>
  <c r="AS22" i="363"/>
  <c r="AS42" i="348" s="1"/>
  <c r="BT21" i="363"/>
  <c r="AF54" i="348"/>
  <c r="AF61" i="348" s="1"/>
  <c r="AC35" i="289"/>
  <c r="AT22" i="363"/>
  <c r="AT54" i="348" s="1"/>
  <c r="AT61" i="348" s="1"/>
  <c r="AL18" i="276"/>
  <c r="BN20" i="363"/>
  <c r="BN38" i="363"/>
  <c r="BN67" i="348" s="1"/>
  <c r="AY52" i="348"/>
  <c r="AY59" i="348" s="1"/>
  <c r="AK51" i="348"/>
  <c r="AK58" i="348" s="1"/>
  <c r="AQ66" i="348"/>
  <c r="BE41" i="348"/>
  <c r="BA41" i="348"/>
  <c r="AG81" i="348"/>
  <c r="AG88" i="348" s="1"/>
  <c r="CE39" i="363"/>
  <c r="CE68" i="348" s="1"/>
  <c r="BY20" i="363"/>
  <c r="BY52" i="348" s="1"/>
  <c r="BY59" i="348" s="1"/>
  <c r="CC20" i="363"/>
  <c r="CC40" i="348" s="1"/>
  <c r="BV20" i="363"/>
  <c r="BV40" i="348" s="1"/>
  <c r="CD38" i="363"/>
  <c r="CD67" i="348" s="1"/>
  <c r="BX21" i="363"/>
  <c r="BX53" i="348" s="1"/>
  <c r="BX60" i="348" s="1"/>
  <c r="CB21" i="363"/>
  <c r="CB41" i="348" s="1"/>
  <c r="BU21" i="363"/>
  <c r="BU53" i="348" s="1"/>
  <c r="BU60" i="348" s="1"/>
  <c r="BY21" i="363"/>
  <c r="BY53" i="348" s="1"/>
  <c r="BY60" i="348" s="1"/>
  <c r="CC21" i="363"/>
  <c r="CC53" i="348" s="1"/>
  <c r="CC60" i="348" s="1"/>
  <c r="CF140" i="46"/>
  <c r="CF146" i="46" s="1"/>
  <c r="J129" i="46"/>
  <c r="J140" i="46" s="1"/>
  <c r="CF10" i="276"/>
  <c r="Q10" i="370" s="1"/>
  <c r="Q45" i="373" s="1"/>
  <c r="CF28" i="363"/>
  <c r="CF10" i="363"/>
  <c r="CF16" i="285"/>
  <c r="J147" i="46"/>
  <c r="CF15" i="276"/>
  <c r="Q15" i="370" s="1"/>
  <c r="Q50" i="373" s="1"/>
  <c r="CF34" i="363"/>
  <c r="CF32" i="285"/>
  <c r="CF16" i="363"/>
  <c r="J73" i="366"/>
  <c r="P14" i="370"/>
  <c r="P49" i="373" s="1"/>
  <c r="O9" i="370"/>
  <c r="P11" i="370"/>
  <c r="P46" i="373" s="1"/>
  <c r="P15" i="370"/>
  <c r="P50" i="373" s="1"/>
  <c r="P10" i="370"/>
  <c r="P45" i="373" s="1"/>
  <c r="CF33" i="363"/>
  <c r="CF31" i="285"/>
  <c r="CF15" i="363"/>
  <c r="CF14" i="276"/>
  <c r="Q14" i="370" s="1"/>
  <c r="Q49" i="373" s="1"/>
  <c r="J72" i="366"/>
  <c r="CF11" i="363"/>
  <c r="CF21" i="363" s="1"/>
  <c r="CF17" i="285"/>
  <c r="CF11" i="276"/>
  <c r="Q11" i="370" s="1"/>
  <c r="Q46" i="373" s="1"/>
  <c r="CF29" i="363"/>
  <c r="J148" i="46"/>
  <c r="CF65" i="366"/>
  <c r="CF71" i="366" s="1"/>
  <c r="J54" i="366"/>
  <c r="J65" i="366" s="1"/>
  <c r="BO21" i="363"/>
  <c r="Y19" i="363"/>
  <c r="Y51" i="348" s="1"/>
  <c r="Y58" i="348" s="1"/>
  <c r="BW38" i="363"/>
  <c r="BW79" i="348" s="1"/>
  <c r="BW86" i="348" s="1"/>
  <c r="CA38" i="363"/>
  <c r="CA67" i="348" s="1"/>
  <c r="BZ21" i="363"/>
  <c r="BZ53" i="348" s="1"/>
  <c r="BZ60" i="348" s="1"/>
  <c r="BZ39" i="363"/>
  <c r="BZ68" i="348" s="1"/>
  <c r="CD21" i="363"/>
  <c r="CD41" i="348" s="1"/>
  <c r="CD39" i="363"/>
  <c r="CD68" i="348" s="1"/>
  <c r="BW39" i="363"/>
  <c r="BW68" i="348" s="1"/>
  <c r="CB32" i="363"/>
  <c r="CB74" i="366"/>
  <c r="CB14" i="363"/>
  <c r="CB30" i="285"/>
  <c r="CB36" i="285" s="1"/>
  <c r="CB60" i="285" s="1"/>
  <c r="CB13" i="276"/>
  <c r="CC27" i="363"/>
  <c r="CC9" i="276"/>
  <c r="CC149" i="46"/>
  <c r="CC15" i="285"/>
  <c r="CC21" i="285" s="1"/>
  <c r="CC59" i="285" s="1"/>
  <c r="CC9" i="363"/>
  <c r="BV74" i="366"/>
  <c r="BV14" i="363"/>
  <c r="BV30" i="285"/>
  <c r="BV36" i="285" s="1"/>
  <c r="BV60" i="285" s="1"/>
  <c r="BV13" i="276"/>
  <c r="BV32" i="363"/>
  <c r="CD30" i="285"/>
  <c r="CD36" i="285" s="1"/>
  <c r="CD60" i="285" s="1"/>
  <c r="CD14" i="363"/>
  <c r="CD13" i="276"/>
  <c r="CD32" i="363"/>
  <c r="CD74" i="366"/>
  <c r="CD15" i="285"/>
  <c r="CD21" i="285" s="1"/>
  <c r="CD59" i="285" s="1"/>
  <c r="CD9" i="363"/>
  <c r="CD9" i="276"/>
  <c r="CD27" i="363"/>
  <c r="CD149" i="46"/>
  <c r="BW67" i="348"/>
  <c r="CA20" i="363"/>
  <c r="CE67" i="348"/>
  <c r="CE79" i="348"/>
  <c r="CE86" i="348" s="1"/>
  <c r="BX40" i="348"/>
  <c r="BX52" i="348"/>
  <c r="BX59" i="348" s="1"/>
  <c r="BV53" i="348"/>
  <c r="BV60" i="348" s="1"/>
  <c r="BV41" i="348"/>
  <c r="BZ41" i="348"/>
  <c r="BZ80" i="348"/>
  <c r="BZ87" i="348" s="1"/>
  <c r="CD53" i="348"/>
  <c r="CD60" i="348" s="1"/>
  <c r="CA21" i="363"/>
  <c r="CE80" i="348"/>
  <c r="CE87" i="348" s="1"/>
  <c r="BV79" i="348"/>
  <c r="BV86" i="348" s="1"/>
  <c r="BV67" i="348"/>
  <c r="BY41" i="348"/>
  <c r="BY39" i="363"/>
  <c r="CE9" i="276"/>
  <c r="CE9" i="363"/>
  <c r="CE15" i="285"/>
  <c r="CE21" i="285" s="1"/>
  <c r="CE59" i="285" s="1"/>
  <c r="CE27" i="363"/>
  <c r="CE149" i="46"/>
  <c r="BW27" i="363"/>
  <c r="BW9" i="276"/>
  <c r="BW149" i="46"/>
  <c r="BW15" i="285"/>
  <c r="BW21" i="285" s="1"/>
  <c r="BW59" i="285" s="1"/>
  <c r="BW9" i="363"/>
  <c r="CA9" i="276"/>
  <c r="CA27" i="363"/>
  <c r="CA9" i="363"/>
  <c r="CA149" i="46"/>
  <c r="CA15" i="285"/>
  <c r="CA21" i="285" s="1"/>
  <c r="CA59" i="285" s="1"/>
  <c r="BX15" i="285"/>
  <c r="BX21" i="285" s="1"/>
  <c r="BX59" i="285" s="1"/>
  <c r="BX9" i="363"/>
  <c r="BX27" i="363"/>
  <c r="BX9" i="276"/>
  <c r="BX149" i="46"/>
  <c r="BZ27" i="363"/>
  <c r="BZ9" i="363"/>
  <c r="BZ15" i="285"/>
  <c r="BZ21" i="285" s="1"/>
  <c r="BZ59" i="285" s="1"/>
  <c r="BZ149" i="46"/>
  <c r="BZ9" i="276"/>
  <c r="BU30" i="285"/>
  <c r="BU36" i="285" s="1"/>
  <c r="BU60" i="285" s="1"/>
  <c r="BU74" i="366"/>
  <c r="BU13" i="276"/>
  <c r="BU14" i="363"/>
  <c r="BU32" i="363"/>
  <c r="BQ20" i="363"/>
  <c r="BP38" i="363"/>
  <c r="BP67" i="348" s="1"/>
  <c r="BS20" i="363"/>
  <c r="BB19" i="363"/>
  <c r="BB51" i="348" s="1"/>
  <c r="BB58" i="348" s="1"/>
  <c r="BE19" i="363"/>
  <c r="BE39" i="348" s="1"/>
  <c r="BD19" i="363"/>
  <c r="BD39" i="348" s="1"/>
  <c r="BG19" i="363"/>
  <c r="BG51" i="348" s="1"/>
  <c r="BG58" i="348" s="1"/>
  <c r="AN40" i="363"/>
  <c r="AN69" i="348" s="1"/>
  <c r="AA81" i="348"/>
  <c r="AA88" i="348" s="1"/>
  <c r="CB9" i="276"/>
  <c r="CB27" i="363"/>
  <c r="CB9" i="363"/>
  <c r="CB149" i="46"/>
  <c r="CB15" i="285"/>
  <c r="CB21" i="285" s="1"/>
  <c r="CB59" i="285" s="1"/>
  <c r="BY149" i="46"/>
  <c r="BY15" i="285"/>
  <c r="BY21" i="285" s="1"/>
  <c r="BY59" i="285" s="1"/>
  <c r="BY9" i="276"/>
  <c r="BY9" i="363"/>
  <c r="BY27" i="363"/>
  <c r="BY14" i="363"/>
  <c r="BY74" i="366"/>
  <c r="BY32" i="363"/>
  <c r="BY13" i="276"/>
  <c r="BY30" i="285"/>
  <c r="BY36" i="285" s="1"/>
  <c r="BY60" i="285" s="1"/>
  <c r="CC32" i="363"/>
  <c r="CC14" i="363"/>
  <c r="CC13" i="276"/>
  <c r="CC30" i="285"/>
  <c r="CC36" i="285" s="1"/>
  <c r="CC60" i="285" s="1"/>
  <c r="CC74" i="366"/>
  <c r="BV15" i="285"/>
  <c r="BV21" i="285" s="1"/>
  <c r="BV59" i="285" s="1"/>
  <c r="BV27" i="363"/>
  <c r="BV149" i="46"/>
  <c r="BV9" i="276"/>
  <c r="BV9" i="363"/>
  <c r="BW40" i="348"/>
  <c r="BW52" i="348"/>
  <c r="BW59" i="348" s="1"/>
  <c r="CE52" i="348"/>
  <c r="CE59" i="348" s="1"/>
  <c r="CE40" i="348"/>
  <c r="BX38" i="363"/>
  <c r="CB20" i="363"/>
  <c r="CB38" i="363"/>
  <c r="BV39" i="363"/>
  <c r="BW21" i="363"/>
  <c r="CA39" i="363"/>
  <c r="CE21" i="363"/>
  <c r="BU52" i="348"/>
  <c r="BU59" i="348" s="1"/>
  <c r="BU40" i="348"/>
  <c r="BU38" i="363"/>
  <c r="BY38" i="363"/>
  <c r="CC38" i="363"/>
  <c r="BZ38" i="363"/>
  <c r="BZ20" i="363"/>
  <c r="CD52" i="348"/>
  <c r="CD59" i="348" s="1"/>
  <c r="CD40" i="348"/>
  <c r="BX68" i="348"/>
  <c r="BX80" i="348"/>
  <c r="BX87" i="348" s="1"/>
  <c r="CB80" i="348"/>
  <c r="CB87" i="348" s="1"/>
  <c r="CB68" i="348"/>
  <c r="BU39" i="363"/>
  <c r="CC39" i="363"/>
  <c r="CE13" i="276"/>
  <c r="CE14" i="363"/>
  <c r="CE32" i="363"/>
  <c r="CE74" i="366"/>
  <c r="CE30" i="285"/>
  <c r="CE36" i="285" s="1"/>
  <c r="CE60" i="285" s="1"/>
  <c r="BW14" i="363"/>
  <c r="BW13" i="276"/>
  <c r="BW30" i="285"/>
  <c r="BW36" i="285" s="1"/>
  <c r="BW60" i="285" s="1"/>
  <c r="BW74" i="366"/>
  <c r="BW32" i="363"/>
  <c r="CA74" i="366"/>
  <c r="CA13" i="276"/>
  <c r="CA32" i="363"/>
  <c r="CA14" i="363"/>
  <c r="CA30" i="285"/>
  <c r="CA36" i="285" s="1"/>
  <c r="CA60" i="285" s="1"/>
  <c r="BX13" i="276"/>
  <c r="BX74" i="366"/>
  <c r="BX32" i="363"/>
  <c r="BX14" i="363"/>
  <c r="BX30" i="285"/>
  <c r="BX36" i="285" s="1"/>
  <c r="BX60" i="285" s="1"/>
  <c r="BZ74" i="366"/>
  <c r="BZ13" i="276"/>
  <c r="BZ32" i="363"/>
  <c r="BZ30" i="285"/>
  <c r="BZ36" i="285" s="1"/>
  <c r="BZ60" i="285" s="1"/>
  <c r="BZ14" i="363"/>
  <c r="BU15" i="285"/>
  <c r="BU21" i="285" s="1"/>
  <c r="BU59" i="285" s="1"/>
  <c r="BU9" i="363"/>
  <c r="BU149" i="46"/>
  <c r="BU27" i="363"/>
  <c r="BU9" i="276"/>
  <c r="AK22" i="363"/>
  <c r="AK42" i="348" s="1"/>
  <c r="BJ21" i="363"/>
  <c r="BN21" i="363"/>
  <c r="BH19" i="363"/>
  <c r="BA19" i="363"/>
  <c r="BT20" i="363"/>
  <c r="BT52" i="348" s="1"/>
  <c r="BT59" i="348" s="1"/>
  <c r="AU22" i="363"/>
  <c r="AU54" i="348" s="1"/>
  <c r="AU61" i="348" s="1"/>
  <c r="BI20" i="363"/>
  <c r="BI40" i="348" s="1"/>
  <c r="BK20" i="363"/>
  <c r="BK40" i="348" s="1"/>
  <c r="BM20" i="363"/>
  <c r="BM40" i="348" s="1"/>
  <c r="BO20" i="363"/>
  <c r="BO52" i="348" s="1"/>
  <c r="BO59" i="348" s="1"/>
  <c r="AZ80" i="348"/>
  <c r="AZ87" i="348" s="1"/>
  <c r="BM21" i="363"/>
  <c r="BJ20" i="363"/>
  <c r="BJ40" i="348" s="1"/>
  <c r="AP66" i="348"/>
  <c r="BR21" i="363"/>
  <c r="AX19" i="363"/>
  <c r="AX39" i="348" s="1"/>
  <c r="AL22" i="363"/>
  <c r="AX79" i="348"/>
  <c r="AX86" i="348" s="1"/>
  <c r="AW74" i="366"/>
  <c r="AW35" i="363" s="1"/>
  <c r="BR20" i="363"/>
  <c r="BL21" i="363"/>
  <c r="BL41" i="348" s="1"/>
  <c r="AW19" i="363"/>
  <c r="AZ19" i="363"/>
  <c r="BC19" i="363"/>
  <c r="AY19" i="363"/>
  <c r="BL20" i="363"/>
  <c r="BL40" i="348" s="1"/>
  <c r="BP20" i="363"/>
  <c r="BP40" i="348" s="1"/>
  <c r="AK78" i="348"/>
  <c r="AK85" i="348" s="1"/>
  <c r="AP22" i="363"/>
  <c r="AP54" i="348" s="1"/>
  <c r="AP61" i="348" s="1"/>
  <c r="AM22" i="363"/>
  <c r="AJ81" i="348"/>
  <c r="AJ88" i="348" s="1"/>
  <c r="BF37" i="363"/>
  <c r="BF66" i="348" s="1"/>
  <c r="BB37" i="363"/>
  <c r="BB78" i="348" s="1"/>
  <c r="BB85" i="348" s="1"/>
  <c r="BE17" i="276"/>
  <c r="BE18" i="276" s="1"/>
  <c r="AY37" i="363"/>
  <c r="AY78" i="348" s="1"/>
  <c r="AY85" i="348" s="1"/>
  <c r="AO39" i="348"/>
  <c r="AS51" i="348"/>
  <c r="AS58" i="348" s="1"/>
  <c r="BB41" i="348"/>
  <c r="BJ53" i="348"/>
  <c r="BJ60" i="348" s="1"/>
  <c r="BN41" i="348"/>
  <c r="BA68" i="348"/>
  <c r="BS38" i="363"/>
  <c r="BS79" i="348" s="1"/>
  <c r="BS86" i="348" s="1"/>
  <c r="AK40" i="363"/>
  <c r="AK69" i="348" s="1"/>
  <c r="BK38" i="363"/>
  <c r="BK67" i="348" s="1"/>
  <c r="AR18" i="276"/>
  <c r="BQ38" i="363"/>
  <c r="BQ67" i="348" s="1"/>
  <c r="AS18" i="276"/>
  <c r="BO38" i="363"/>
  <c r="BO67" i="348" s="1"/>
  <c r="BB52" i="348"/>
  <c r="BB59" i="348" s="1"/>
  <c r="Y53" i="348"/>
  <c r="Y60" i="348" s="1"/>
  <c r="AO40" i="363"/>
  <c r="AO69" i="348" s="1"/>
  <c r="BG52" i="348"/>
  <c r="BG59" i="348" s="1"/>
  <c r="BH40" i="348"/>
  <c r="BG17" i="276"/>
  <c r="BG22" i="276" s="1"/>
  <c r="BG26" i="276" s="1"/>
  <c r="AH81" i="348"/>
  <c r="AH88" i="348" s="1"/>
  <c r="AR54" i="348"/>
  <c r="AR61" i="348" s="1"/>
  <c r="AP40" i="363"/>
  <c r="AP69" i="348" s="1"/>
  <c r="AM18" i="276"/>
  <c r="AV40" i="363"/>
  <c r="AV69" i="348" s="1"/>
  <c r="BM39" i="363"/>
  <c r="BM80" i="348" s="1"/>
  <c r="BM87" i="348" s="1"/>
  <c r="BB17" i="276"/>
  <c r="BB22" i="276" s="1"/>
  <c r="BB26" i="276" s="1"/>
  <c r="BE37" i="363"/>
  <c r="BE66" i="348" s="1"/>
  <c r="BD37" i="363"/>
  <c r="BD66" i="348" s="1"/>
  <c r="AX37" i="363"/>
  <c r="AX78" i="348" s="1"/>
  <c r="AX85" i="348" s="1"/>
  <c r="BG37" i="363"/>
  <c r="BG66" i="348" s="1"/>
  <c r="BI38" i="363"/>
  <c r="BI79" i="348" s="1"/>
  <c r="BI86" i="348" s="1"/>
  <c r="AW149" i="46"/>
  <c r="AW30" i="363" s="1"/>
  <c r="L26" i="370"/>
  <c r="X67" i="276"/>
  <c r="X30" i="276"/>
  <c r="AV66" i="348"/>
  <c r="AV78" i="348"/>
  <c r="AV85" i="348" s="1"/>
  <c r="BC35" i="363"/>
  <c r="BC17" i="363"/>
  <c r="BQ14" i="363"/>
  <c r="BQ32" i="363"/>
  <c r="BQ74" i="366"/>
  <c r="BQ13" i="276"/>
  <c r="BQ30" i="285"/>
  <c r="BQ36" i="285" s="1"/>
  <c r="BQ60" i="285" s="1"/>
  <c r="BQ9" i="276"/>
  <c r="BQ27" i="363"/>
  <c r="BQ9" i="363"/>
  <c r="BQ149" i="46"/>
  <c r="BQ15" i="285"/>
  <c r="BQ21" i="285" s="1"/>
  <c r="BQ59" i="285" s="1"/>
  <c r="BO30" i="285"/>
  <c r="BO36" i="285" s="1"/>
  <c r="BO60" i="285" s="1"/>
  <c r="BO14" i="363"/>
  <c r="BO74" i="366"/>
  <c r="BO13" i="276"/>
  <c r="BO32" i="363"/>
  <c r="BL14" i="363"/>
  <c r="BL30" i="285"/>
  <c r="BL36" i="285" s="1"/>
  <c r="BL60" i="285" s="1"/>
  <c r="BL13" i="276"/>
  <c r="BL32" i="363"/>
  <c r="BL74" i="366"/>
  <c r="BP79" i="348"/>
  <c r="BP86" i="348" s="1"/>
  <c r="AB69" i="348"/>
  <c r="AB81" i="348"/>
  <c r="AB88" i="348" s="1"/>
  <c r="AI35" i="289"/>
  <c r="AI38" i="276"/>
  <c r="BG79" i="348"/>
  <c r="BG86" i="348" s="1"/>
  <c r="BG67" i="348"/>
  <c r="J119" i="46"/>
  <c r="J44" i="366"/>
  <c r="J26" i="348"/>
  <c r="J16" i="348"/>
  <c r="AR78" i="348"/>
  <c r="AR85" i="348" s="1"/>
  <c r="AR66" i="348"/>
  <c r="AR67" i="276"/>
  <c r="AR30" i="276"/>
  <c r="AR34" i="276" s="1"/>
  <c r="BG68" i="348"/>
  <c r="BG80" i="348"/>
  <c r="BG87" i="348" s="1"/>
  <c r="AV18" i="276"/>
  <c r="N44" i="373"/>
  <c r="N17" i="370"/>
  <c r="BQ80" i="348"/>
  <c r="BQ87" i="348" s="1"/>
  <c r="BQ68" i="348"/>
  <c r="BS68" i="348"/>
  <c r="BS80" i="348"/>
  <c r="BS87" i="348" s="1"/>
  <c r="AZ35" i="363"/>
  <c r="AZ17" i="363"/>
  <c r="BA35" i="363"/>
  <c r="BA17" i="363"/>
  <c r="AY35" i="363"/>
  <c r="AY17" i="363"/>
  <c r="AC54" i="348"/>
  <c r="AC61" i="348" s="1"/>
  <c r="AC42" i="348"/>
  <c r="BF40" i="348"/>
  <c r="BF52" i="348"/>
  <c r="BF59" i="348" s="1"/>
  <c r="BB67" i="348"/>
  <c r="BB79" i="348"/>
  <c r="BB86" i="348" s="1"/>
  <c r="BR32" i="363"/>
  <c r="BR14" i="363"/>
  <c r="BR30" i="285"/>
  <c r="BR36" i="285" s="1"/>
  <c r="BR60" i="285" s="1"/>
  <c r="BR74" i="366"/>
  <c r="BR13" i="276"/>
  <c r="BM15" i="285"/>
  <c r="BM21" i="285" s="1"/>
  <c r="BM59" i="285" s="1"/>
  <c r="BM149" i="46"/>
  <c r="BM27" i="363"/>
  <c r="BM9" i="363"/>
  <c r="BM9" i="276"/>
  <c r="BO15" i="285"/>
  <c r="BO21" i="285" s="1"/>
  <c r="BO59" i="285" s="1"/>
  <c r="BO9" i="276"/>
  <c r="BO149" i="46"/>
  <c r="BO27" i="363"/>
  <c r="BO9" i="363"/>
  <c r="BP27" i="363"/>
  <c r="BP9" i="363"/>
  <c r="BP15" i="285"/>
  <c r="BP21" i="285" s="1"/>
  <c r="BP59" i="285" s="1"/>
  <c r="BP9" i="276"/>
  <c r="BP149" i="46"/>
  <c r="BL9" i="363"/>
  <c r="BL149" i="46"/>
  <c r="BL15" i="285"/>
  <c r="BL21" i="285" s="1"/>
  <c r="BL59" i="285" s="1"/>
  <c r="BL9" i="276"/>
  <c r="BL27" i="363"/>
  <c r="BJ79" i="348"/>
  <c r="BJ86" i="348" s="1"/>
  <c r="BJ67" i="348"/>
  <c r="AH42" i="348"/>
  <c r="AH54" i="348"/>
  <c r="AH61" i="348" s="1"/>
  <c r="AS30" i="276"/>
  <c r="AS34" i="276" s="1"/>
  <c r="AS67" i="276"/>
  <c r="AP18" i="276"/>
  <c r="AZ79" i="348"/>
  <c r="AZ86" i="348" s="1"/>
  <c r="AZ67" i="348"/>
  <c r="BA40" i="348"/>
  <c r="BA52" i="348"/>
  <c r="BA59" i="348" s="1"/>
  <c r="BF17" i="276"/>
  <c r="BF22" i="276" s="1"/>
  <c r="BF26" i="276" s="1"/>
  <c r="AX30" i="363"/>
  <c r="AX12" i="363"/>
  <c r="AT66" i="348"/>
  <c r="AT78" i="348"/>
  <c r="AT85" i="348" s="1"/>
  <c r="AL78" i="348"/>
  <c r="AL85" i="348" s="1"/>
  <c r="AL66" i="348"/>
  <c r="AS40" i="363"/>
  <c r="AK18" i="276"/>
  <c r="AR42" i="348"/>
  <c r="AZ53" i="348"/>
  <c r="AZ60" i="348" s="1"/>
  <c r="AZ41" i="348"/>
  <c r="AY68" i="348"/>
  <c r="AY80" i="348"/>
  <c r="AY87" i="348" s="1"/>
  <c r="X72" i="285"/>
  <c r="X47" i="276"/>
  <c r="L47" i="370" s="1"/>
  <c r="AV51" i="348"/>
  <c r="AV58" i="348" s="1"/>
  <c r="AV39" i="348"/>
  <c r="BJ39" i="363"/>
  <c r="BN39" i="363"/>
  <c r="AF38" i="276"/>
  <c r="AF35" i="289"/>
  <c r="AA54" i="348"/>
  <c r="AA61" i="348" s="1"/>
  <c r="AA42" i="348"/>
  <c r="BH12" i="363"/>
  <c r="BH30" i="363"/>
  <c r="AZ17" i="276"/>
  <c r="AZ22" i="276" s="1"/>
  <c r="AZ26" i="276" s="1"/>
  <c r="AZ30" i="363"/>
  <c r="AZ12" i="363"/>
  <c r="BC37" i="363"/>
  <c r="BC17" i="276"/>
  <c r="BC22" i="276" s="1"/>
  <c r="BC26" i="276" s="1"/>
  <c r="BA37" i="363"/>
  <c r="AY30" i="363"/>
  <c r="AY12" i="363"/>
  <c r="AY22" i="363" s="1"/>
  <c r="AX80" i="348"/>
  <c r="AX87" i="348" s="1"/>
  <c r="AX68" i="348"/>
  <c r="BC41" i="348"/>
  <c r="BC53" i="348"/>
  <c r="BC60" i="348" s="1"/>
  <c r="BC40" i="348"/>
  <c r="BC52" i="348"/>
  <c r="BC59" i="348" s="1"/>
  <c r="Z81" i="348"/>
  <c r="Z88" i="348" s="1"/>
  <c r="Z69" i="348"/>
  <c r="BT149" i="46"/>
  <c r="BT27" i="363"/>
  <c r="BT9" i="276"/>
  <c r="BT9" i="363"/>
  <c r="BT15" i="285"/>
  <c r="BT21" i="285" s="1"/>
  <c r="BT59" i="285" s="1"/>
  <c r="BS13" i="276"/>
  <c r="BS74" i="366"/>
  <c r="BS32" i="363"/>
  <c r="BS30" i="285"/>
  <c r="BS36" i="285" s="1"/>
  <c r="BS60" i="285" s="1"/>
  <c r="BS14" i="363"/>
  <c r="BN14" i="363"/>
  <c r="BN30" i="285"/>
  <c r="BN36" i="285" s="1"/>
  <c r="BN60" i="285" s="1"/>
  <c r="BN13" i="276"/>
  <c r="BN32" i="363"/>
  <c r="BN74" i="366"/>
  <c r="BJ149" i="46"/>
  <c r="BJ15" i="285"/>
  <c r="BJ21" i="285" s="1"/>
  <c r="BJ59" i="285" s="1"/>
  <c r="BJ27" i="363"/>
  <c r="BJ9" i="363"/>
  <c r="BJ9" i="276"/>
  <c r="BT38" i="363"/>
  <c r="AO18" i="276"/>
  <c r="BI41" i="348"/>
  <c r="BI53" i="348"/>
  <c r="BI60" i="348" s="1"/>
  <c r="BK41" i="348"/>
  <c r="BK53" i="348"/>
  <c r="BK60" i="348" s="1"/>
  <c r="BO39" i="363"/>
  <c r="BT39" i="363"/>
  <c r="BD67" i="348"/>
  <c r="BD79" i="348"/>
  <c r="BD86" i="348" s="1"/>
  <c r="AY79" i="348"/>
  <c r="AY86" i="348" s="1"/>
  <c r="AY67" i="348"/>
  <c r="Y35" i="363"/>
  <c r="Y17" i="363"/>
  <c r="M48" i="373"/>
  <c r="Y12" i="363"/>
  <c r="Y22" i="363" s="1"/>
  <c r="Y30" i="363"/>
  <c r="Y40" i="363" s="1"/>
  <c r="BF35" i="363"/>
  <c r="BF17" i="363"/>
  <c r="BB17" i="363"/>
  <c r="BB35" i="363"/>
  <c r="BE35" i="363"/>
  <c r="BE17" i="363"/>
  <c r="AU18" i="276"/>
  <c r="AU66" i="348"/>
  <c r="AU78" i="348"/>
  <c r="AU85" i="348" s="1"/>
  <c r="AQ51" i="348"/>
  <c r="AQ58" i="348" s="1"/>
  <c r="AQ39" i="348"/>
  <c r="AQ40" i="363"/>
  <c r="AM30" i="276"/>
  <c r="AM34" i="276" s="1"/>
  <c r="AM67" i="276"/>
  <c r="AT40" i="363"/>
  <c r="AT18" i="276"/>
  <c r="AN51" i="348"/>
  <c r="AN58" i="348" s="1"/>
  <c r="AN39" i="348"/>
  <c r="Z35" i="289"/>
  <c r="Z38" i="276"/>
  <c r="AE35" i="289"/>
  <c r="AE38" i="276"/>
  <c r="AA38" i="276"/>
  <c r="AA35" i="289"/>
  <c r="BR38" i="363"/>
  <c r="AS66" i="348"/>
  <c r="AS78" i="348"/>
  <c r="AS85" i="348" s="1"/>
  <c r="BD53" i="348"/>
  <c r="BD60" i="348" s="1"/>
  <c r="BD41" i="348"/>
  <c r="BG53" i="348"/>
  <c r="BG60" i="348" s="1"/>
  <c r="BG41" i="348"/>
  <c r="AV30" i="276"/>
  <c r="AV34" i="276" s="1"/>
  <c r="AV67" i="276"/>
  <c r="BQ53" i="348"/>
  <c r="BQ60" i="348" s="1"/>
  <c r="BQ41" i="348"/>
  <c r="AQ30" i="276"/>
  <c r="AQ34" i="276" s="1"/>
  <c r="AQ67" i="276"/>
  <c r="BH35" i="363"/>
  <c r="BH17" i="363"/>
  <c r="BF79" i="348"/>
  <c r="BF86" i="348" s="1"/>
  <c r="BF67" i="348"/>
  <c r="BR9" i="363"/>
  <c r="BR149" i="46"/>
  <c r="BR15" i="285"/>
  <c r="BR21" i="285" s="1"/>
  <c r="BR59" i="285" s="1"/>
  <c r="BR27" i="363"/>
  <c r="BR9" i="276"/>
  <c r="BM14" i="363"/>
  <c r="BM30" i="285"/>
  <c r="BM36" i="285" s="1"/>
  <c r="BM60" i="285" s="1"/>
  <c r="BM13" i="276"/>
  <c r="BM32" i="363"/>
  <c r="BM74" i="366"/>
  <c r="BP74" i="366"/>
  <c r="BP14" i="363"/>
  <c r="BP30" i="285"/>
  <c r="BP36" i="285" s="1"/>
  <c r="BP60" i="285" s="1"/>
  <c r="BP13" i="276"/>
  <c r="BP32" i="363"/>
  <c r="AJ35" i="289"/>
  <c r="AJ38" i="276"/>
  <c r="AP30" i="276"/>
  <c r="AP34" i="276" s="1"/>
  <c r="AP67" i="276"/>
  <c r="BP80" i="348"/>
  <c r="BP87" i="348" s="1"/>
  <c r="BP68" i="348"/>
  <c r="BA79" i="348"/>
  <c r="BA86" i="348" s="1"/>
  <c r="BA67" i="348"/>
  <c r="AE81" i="348"/>
  <c r="AE88" i="348" s="1"/>
  <c r="AE69" i="348"/>
  <c r="BF30" i="363"/>
  <c r="BF12" i="363"/>
  <c r="BF22" i="363" s="1"/>
  <c r="BB12" i="363"/>
  <c r="BB30" i="363"/>
  <c r="BE12" i="363"/>
  <c r="BE30" i="363"/>
  <c r="BD30" i="363"/>
  <c r="BD12" i="363"/>
  <c r="BD17" i="276"/>
  <c r="BD22" i="276" s="1"/>
  <c r="BD26" i="276" s="1"/>
  <c r="AX17" i="276"/>
  <c r="AX22" i="276" s="1"/>
  <c r="AX26" i="276" s="1"/>
  <c r="BG30" i="363"/>
  <c r="BG12" i="363"/>
  <c r="AU51" i="348"/>
  <c r="AU58" i="348" s="1"/>
  <c r="AU39" i="348"/>
  <c r="AN78" i="348"/>
  <c r="AN85" i="348" s="1"/>
  <c r="AN66" i="348"/>
  <c r="AW15" i="363"/>
  <c r="AW33" i="363"/>
  <c r="AW14" i="276"/>
  <c r="O14" i="370" s="1"/>
  <c r="AW31" i="285"/>
  <c r="AB38" i="276"/>
  <c r="AB35" i="289"/>
  <c r="AK30" i="276"/>
  <c r="AK34" i="276" s="1"/>
  <c r="AK67" i="276"/>
  <c r="BE80" i="348"/>
  <c r="BE87" i="348" s="1"/>
  <c r="BE68" i="348"/>
  <c r="AY53" i="348"/>
  <c r="AY60" i="348" s="1"/>
  <c r="AY41" i="348"/>
  <c r="X76" i="285"/>
  <c r="X51" i="276"/>
  <c r="L51" i="370" s="1"/>
  <c r="BL39" i="363"/>
  <c r="BH17" i="276"/>
  <c r="BH37" i="363"/>
  <c r="AW37" i="363"/>
  <c r="AZ37" i="363"/>
  <c r="BC30" i="363"/>
  <c r="BC12" i="363"/>
  <c r="BA17" i="276"/>
  <c r="BA22" i="276" s="1"/>
  <c r="BA26" i="276" s="1"/>
  <c r="BA12" i="363"/>
  <c r="BA30" i="363"/>
  <c r="AY17" i="276"/>
  <c r="AY22" i="276" s="1"/>
  <c r="AY26" i="276" s="1"/>
  <c r="BF80" i="348"/>
  <c r="BF87" i="348" s="1"/>
  <c r="BF68" i="348"/>
  <c r="BC80" i="348"/>
  <c r="BC87" i="348" s="1"/>
  <c r="BC68" i="348"/>
  <c r="BH68" i="348"/>
  <c r="BH80" i="348"/>
  <c r="BH87" i="348" s="1"/>
  <c r="Y80" i="348"/>
  <c r="Y87" i="348" s="1"/>
  <c r="Y68" i="348"/>
  <c r="BE52" i="348"/>
  <c r="BE59" i="348" s="1"/>
  <c r="BE40" i="348"/>
  <c r="Z54" i="348"/>
  <c r="Z61" i="348" s="1"/>
  <c r="Z42" i="348"/>
  <c r="BT32" i="363"/>
  <c r="BT14" i="363"/>
  <c r="BT13" i="276"/>
  <c r="BT30" i="285"/>
  <c r="BT36" i="285" s="1"/>
  <c r="BT60" i="285" s="1"/>
  <c r="BT74" i="366"/>
  <c r="BK13" i="276"/>
  <c r="BK14" i="363"/>
  <c r="BK32" i="363"/>
  <c r="BK30" i="285"/>
  <c r="BK36" i="285" s="1"/>
  <c r="BK60" i="285" s="1"/>
  <c r="BK74" i="366"/>
  <c r="BK9" i="276"/>
  <c r="BK27" i="363"/>
  <c r="BK9" i="363"/>
  <c r="BK19" i="363" s="1"/>
  <c r="BK149" i="46"/>
  <c r="BK15" i="285"/>
  <c r="BK21" i="285" s="1"/>
  <c r="BK59" i="285" s="1"/>
  <c r="BI65" i="366"/>
  <c r="BI71" i="366" s="1"/>
  <c r="BI15" i="285"/>
  <c r="BI21" i="285" s="1"/>
  <c r="BI59" i="285" s="1"/>
  <c r="BI9" i="363"/>
  <c r="BI149" i="46"/>
  <c r="BI9" i="276"/>
  <c r="BI27" i="363"/>
  <c r="BS149" i="46"/>
  <c r="BS15" i="285"/>
  <c r="BS21" i="285" s="1"/>
  <c r="BS59" i="285" s="1"/>
  <c r="BS9" i="276"/>
  <c r="BS9" i="363"/>
  <c r="BS27" i="363"/>
  <c r="BN15" i="285"/>
  <c r="BN21" i="285" s="1"/>
  <c r="BN59" i="285" s="1"/>
  <c r="BN9" i="363"/>
  <c r="BN149" i="46"/>
  <c r="BN27" i="363"/>
  <c r="BN9" i="276"/>
  <c r="BJ14" i="363"/>
  <c r="BJ30" i="285"/>
  <c r="BJ36" i="285" s="1"/>
  <c r="BJ60" i="285" s="1"/>
  <c r="BJ32" i="363"/>
  <c r="BJ74" i="366"/>
  <c r="BJ13" i="276"/>
  <c r="BL38" i="363"/>
  <c r="AI54" i="348"/>
  <c r="AI61" i="348" s="1"/>
  <c r="AI42" i="348"/>
  <c r="AW15" i="276"/>
  <c r="O15" i="370" s="1"/>
  <c r="AW32" i="285"/>
  <c r="AW34" i="363"/>
  <c r="AW16" i="363"/>
  <c r="AW29" i="363"/>
  <c r="AW17" i="285"/>
  <c r="AW11" i="363"/>
  <c r="AW11" i="276"/>
  <c r="O11" i="370" s="1"/>
  <c r="AO67" i="276"/>
  <c r="AO30" i="276"/>
  <c r="AO34" i="276" s="1"/>
  <c r="AR40" i="363"/>
  <c r="AP51" i="348"/>
  <c r="AP58" i="348" s="1"/>
  <c r="AP39" i="348"/>
  <c r="BI68" i="348"/>
  <c r="BI80" i="348"/>
  <c r="BI87" i="348" s="1"/>
  <c r="BK80" i="348"/>
  <c r="BK87" i="348" s="1"/>
  <c r="BK68" i="348"/>
  <c r="BR39" i="363"/>
  <c r="AZ52" i="348"/>
  <c r="AZ59" i="348" s="1"/>
  <c r="AZ40" i="348"/>
  <c r="Y78" i="348"/>
  <c r="Y85" i="348" s="1"/>
  <c r="Y66" i="348"/>
  <c r="Y60" i="285"/>
  <c r="Y17" i="276"/>
  <c r="Y18" i="276" s="1"/>
  <c r="Y59" i="285"/>
  <c r="AT30" i="276"/>
  <c r="AT34" i="276" s="1"/>
  <c r="AT67" i="276"/>
  <c r="BD35" i="363"/>
  <c r="BD17" i="363"/>
  <c r="AX17" i="363"/>
  <c r="AX35" i="363"/>
  <c r="BG17" i="363"/>
  <c r="BG35" i="363"/>
  <c r="AU67" i="276"/>
  <c r="AU30" i="276"/>
  <c r="AU34" i="276" s="1"/>
  <c r="AU40" i="363"/>
  <c r="AQ18" i="276"/>
  <c r="AM40" i="363"/>
  <c r="AM39" i="348"/>
  <c r="AM51" i="348"/>
  <c r="AM58" i="348" s="1"/>
  <c r="AN67" i="276"/>
  <c r="AN30" i="276"/>
  <c r="AN34" i="276" s="1"/>
  <c r="AL30" i="276"/>
  <c r="AL34" i="276" s="1"/>
  <c r="AL67" i="276"/>
  <c r="AL40" i="363"/>
  <c r="AD35" i="289"/>
  <c r="AD38" i="276"/>
  <c r="AG35" i="289"/>
  <c r="AG38" i="276"/>
  <c r="AN18" i="276"/>
  <c r="AW28" i="363"/>
  <c r="AW16" i="285"/>
  <c r="AW10" i="363"/>
  <c r="AW10" i="276"/>
  <c r="O10" i="370" s="1"/>
  <c r="BM38" i="363"/>
  <c r="CB19" i="363" l="1"/>
  <c r="BX41" i="348"/>
  <c r="BN79" i="348"/>
  <c r="BN86" i="348" s="1"/>
  <c r="CC41" i="348"/>
  <c r="BY40" i="348"/>
  <c r="AP81" i="348"/>
  <c r="AP88" i="348" s="1"/>
  <c r="AN81" i="348"/>
  <c r="AN88" i="348" s="1"/>
  <c r="AV81" i="348"/>
  <c r="AV88" i="348" s="1"/>
  <c r="BU41" i="348"/>
  <c r="BV52" i="348"/>
  <c r="BV59" i="348" s="1"/>
  <c r="BW80" i="348"/>
  <c r="BW87" i="348" s="1"/>
  <c r="BC22" i="363"/>
  <c r="BC42" i="348" s="1"/>
  <c r="BB66" i="348"/>
  <c r="AW17" i="363"/>
  <c r="AK81" i="348"/>
  <c r="AK88" i="348" s="1"/>
  <c r="AY66" i="348"/>
  <c r="BU37" i="363"/>
  <c r="BU66" i="348" s="1"/>
  <c r="CD79" i="348"/>
  <c r="CD86" i="348" s="1"/>
  <c r="AW21" i="363"/>
  <c r="BN19" i="363"/>
  <c r="BK79" i="348"/>
  <c r="BK86" i="348" s="1"/>
  <c r="BS67" i="348"/>
  <c r="AP42" i="348"/>
  <c r="AT42" i="348"/>
  <c r="BG39" i="348"/>
  <c r="AS54" i="348"/>
  <c r="AS61" i="348" s="1"/>
  <c r="CB53" i="348"/>
  <c r="CB60" i="348" s="1"/>
  <c r="CC52" i="348"/>
  <c r="CC59" i="348" s="1"/>
  <c r="BR19" i="363"/>
  <c r="BR51" i="348" s="1"/>
  <c r="BR58" i="348" s="1"/>
  <c r="BL37" i="363"/>
  <c r="BL66" i="348" s="1"/>
  <c r="X70" i="276"/>
  <c r="X74" i="285"/>
  <c r="X69" i="276" s="1"/>
  <c r="AW20" i="363"/>
  <c r="AW40" i="348" s="1"/>
  <c r="AX51" i="348"/>
  <c r="AX58" i="348" s="1"/>
  <c r="BF78" i="348"/>
  <c r="BF85" i="348" s="1"/>
  <c r="BO40" i="348"/>
  <c r="BL52" i="348"/>
  <c r="BL59" i="348" s="1"/>
  <c r="BV37" i="363"/>
  <c r="BV66" i="348" s="1"/>
  <c r="CB37" i="363"/>
  <c r="CB78" i="348" s="1"/>
  <c r="CB85" i="348" s="1"/>
  <c r="CF39" i="363"/>
  <c r="CF68" i="348" s="1"/>
  <c r="CD80" i="348"/>
  <c r="CD87" i="348" s="1"/>
  <c r="CA79" i="348"/>
  <c r="CA86" i="348" s="1"/>
  <c r="P9" i="370"/>
  <c r="BQ19" i="363"/>
  <c r="BQ51" i="348" s="1"/>
  <c r="BQ58" i="348" s="1"/>
  <c r="CF53" i="348"/>
  <c r="CF60" i="348" s="1"/>
  <c r="CF41" i="348"/>
  <c r="CF20" i="363"/>
  <c r="CF9" i="363"/>
  <c r="CF9" i="276"/>
  <c r="Q9" i="370" s="1"/>
  <c r="CF15" i="285"/>
  <c r="CF21" i="285" s="1"/>
  <c r="CF27" i="363"/>
  <c r="CF149" i="46"/>
  <c r="J146" i="46"/>
  <c r="J27" i="363" s="1"/>
  <c r="BY37" i="363"/>
  <c r="BY66" i="348" s="1"/>
  <c r="CD37" i="363"/>
  <c r="CD66" i="348" s="1"/>
  <c r="CD19" i="363"/>
  <c r="CD51" i="348" s="1"/>
  <c r="CD58" i="348" s="1"/>
  <c r="CF30" i="285"/>
  <c r="CF36" i="285" s="1"/>
  <c r="CF32" i="363"/>
  <c r="CF13" i="276"/>
  <c r="Q13" i="370" s="1"/>
  <c r="Q48" i="373" s="1"/>
  <c r="CF14" i="363"/>
  <c r="CF74" i="366"/>
  <c r="J71" i="366"/>
  <c r="CF38" i="363"/>
  <c r="BI52" i="348"/>
  <c r="BI59" i="348" s="1"/>
  <c r="BZ37" i="363"/>
  <c r="BZ78" i="348" s="1"/>
  <c r="BZ85" i="348" s="1"/>
  <c r="BX19" i="363"/>
  <c r="BX51" i="348" s="1"/>
  <c r="BX58" i="348" s="1"/>
  <c r="CC19" i="363"/>
  <c r="CC51" i="348" s="1"/>
  <c r="CC58" i="348" s="1"/>
  <c r="BU17" i="276"/>
  <c r="BU22" i="276" s="1"/>
  <c r="BU26" i="276" s="1"/>
  <c r="BU12" i="363"/>
  <c r="BU30" i="363"/>
  <c r="CE17" i="363"/>
  <c r="CE35" i="363"/>
  <c r="CC80" i="348"/>
  <c r="CC87" i="348" s="1"/>
  <c r="CC68" i="348"/>
  <c r="BZ79" i="348"/>
  <c r="BZ86" i="348" s="1"/>
  <c r="BZ67" i="348"/>
  <c r="BY79" i="348"/>
  <c r="BY86" i="348" s="1"/>
  <c r="BY67" i="348"/>
  <c r="CE53" i="348"/>
  <c r="CE60" i="348" s="1"/>
  <c r="CE41" i="348"/>
  <c r="BW53" i="348"/>
  <c r="BW60" i="348" s="1"/>
  <c r="BW41" i="348"/>
  <c r="CB79" i="348"/>
  <c r="CB86" i="348" s="1"/>
  <c r="CB67" i="348"/>
  <c r="BX79" i="348"/>
  <c r="BX86" i="348" s="1"/>
  <c r="BX67" i="348"/>
  <c r="BV17" i="276"/>
  <c r="BV22" i="276" s="1"/>
  <c r="BV26" i="276" s="1"/>
  <c r="CC17" i="363"/>
  <c r="CC35" i="363"/>
  <c r="BY35" i="363"/>
  <c r="BY17" i="363"/>
  <c r="BY78" i="348"/>
  <c r="BY85" i="348" s="1"/>
  <c r="BY17" i="276"/>
  <c r="BY22" i="276" s="1"/>
  <c r="BY26" i="276" s="1"/>
  <c r="BY30" i="363"/>
  <c r="BY40" i="363" s="1"/>
  <c r="BY12" i="363"/>
  <c r="CB12" i="363"/>
  <c r="CB30" i="363"/>
  <c r="BU17" i="363"/>
  <c r="BU35" i="363"/>
  <c r="BZ17" i="276"/>
  <c r="BZ22" i="276" s="1"/>
  <c r="BZ26" i="276" s="1"/>
  <c r="BX17" i="276"/>
  <c r="BX22" i="276" s="1"/>
  <c r="BX26" i="276" s="1"/>
  <c r="CA19" i="363"/>
  <c r="CA17" i="276"/>
  <c r="CA22" i="276" s="1"/>
  <c r="CA26" i="276" s="1"/>
  <c r="BW17" i="276"/>
  <c r="BW22" i="276" s="1"/>
  <c r="BW26" i="276" s="1"/>
  <c r="CE30" i="363"/>
  <c r="CE12" i="363"/>
  <c r="CE17" i="276"/>
  <c r="CE22" i="276" s="1"/>
  <c r="CE26" i="276" s="1"/>
  <c r="CA40" i="348"/>
  <c r="CA52" i="348"/>
  <c r="CA59" i="348" s="1"/>
  <c r="CD17" i="363"/>
  <c r="CD35" i="363"/>
  <c r="CC30" i="363"/>
  <c r="CC12" i="363"/>
  <c r="CC37" i="363"/>
  <c r="CB35" i="363"/>
  <c r="CB17" i="363"/>
  <c r="BS19" i="363"/>
  <c r="BS51" i="348" s="1"/>
  <c r="BS58" i="348" s="1"/>
  <c r="BA22" i="363"/>
  <c r="BA54" i="348" s="1"/>
  <c r="BA61" i="348" s="1"/>
  <c r="BB22" i="363"/>
  <c r="BJ52" i="348"/>
  <c r="BJ59" i="348" s="1"/>
  <c r="BM68" i="348"/>
  <c r="AZ22" i="363"/>
  <c r="AZ54" i="348" s="1"/>
  <c r="AZ61" i="348" s="1"/>
  <c r="AX22" i="363"/>
  <c r="BE78" i="348"/>
  <c r="BE85" i="348" s="1"/>
  <c r="BL19" i="363"/>
  <c r="BL39" i="348" s="1"/>
  <c r="BO19" i="363"/>
  <c r="BO51" i="348" s="1"/>
  <c r="BO58" i="348" s="1"/>
  <c r="BU78" i="348"/>
  <c r="BU85" i="348" s="1"/>
  <c r="BU19" i="363"/>
  <c r="BZ17" i="363"/>
  <c r="BZ35" i="363"/>
  <c r="BX35" i="363"/>
  <c r="BX17" i="363"/>
  <c r="CA35" i="363"/>
  <c r="CA17" i="363"/>
  <c r="BW17" i="363"/>
  <c r="BW35" i="363"/>
  <c r="BU80" i="348"/>
  <c r="BU87" i="348" s="1"/>
  <c r="BU68" i="348"/>
  <c r="BZ40" i="348"/>
  <c r="BZ52" i="348"/>
  <c r="BZ59" i="348" s="1"/>
  <c r="CC79" i="348"/>
  <c r="CC86" i="348" s="1"/>
  <c r="CC67" i="348"/>
  <c r="BU79" i="348"/>
  <c r="BU86" i="348" s="1"/>
  <c r="BU67" i="348"/>
  <c r="CA80" i="348"/>
  <c r="CA87" i="348" s="1"/>
  <c r="CA68" i="348"/>
  <c r="BV80" i="348"/>
  <c r="BV87" i="348" s="1"/>
  <c r="BV68" i="348"/>
  <c r="CB52" i="348"/>
  <c r="CB59" i="348" s="1"/>
  <c r="CB40" i="348"/>
  <c r="BV19" i="363"/>
  <c r="BV12" i="363"/>
  <c r="BV30" i="363"/>
  <c r="BY19" i="363"/>
  <c r="CB51" i="348"/>
  <c r="CB58" i="348" s="1"/>
  <c r="CB39" i="348"/>
  <c r="CB17" i="276"/>
  <c r="CB22" i="276" s="1"/>
  <c r="CB26" i="276" s="1"/>
  <c r="BZ30" i="363"/>
  <c r="BZ12" i="363"/>
  <c r="BZ19" i="363"/>
  <c r="BX12" i="363"/>
  <c r="BX30" i="363"/>
  <c r="BX37" i="363"/>
  <c r="CA30" i="363"/>
  <c r="CA12" i="363"/>
  <c r="CA37" i="363"/>
  <c r="BW19" i="363"/>
  <c r="BW30" i="363"/>
  <c r="BW12" i="363"/>
  <c r="BW37" i="363"/>
  <c r="CE37" i="363"/>
  <c r="CE19" i="363"/>
  <c r="BY68" i="348"/>
  <c r="BY80" i="348"/>
  <c r="BY87" i="348" s="1"/>
  <c r="CA53" i="348"/>
  <c r="CA60" i="348" s="1"/>
  <c r="CA41" i="348"/>
  <c r="CD30" i="363"/>
  <c r="CD12" i="363"/>
  <c r="CD17" i="276"/>
  <c r="CD22" i="276" s="1"/>
  <c r="CD26" i="276" s="1"/>
  <c r="BV35" i="363"/>
  <c r="BV17" i="363"/>
  <c r="CC17" i="276"/>
  <c r="CC22" i="276" s="1"/>
  <c r="CC26" i="276" s="1"/>
  <c r="BJ19" i="363"/>
  <c r="BH22" i="363"/>
  <c r="BH42" i="348" s="1"/>
  <c r="BP19" i="363"/>
  <c r="BM19" i="363"/>
  <c r="BG22" i="363"/>
  <c r="BD22" i="363"/>
  <c r="BE22" i="276"/>
  <c r="BE26" i="276" s="1"/>
  <c r="BE30" i="276" s="1"/>
  <c r="BE34" i="276" s="1"/>
  <c r="BE22" i="363"/>
  <c r="BE54" i="348" s="1"/>
  <c r="BE61" i="348" s="1"/>
  <c r="BQ79" i="348"/>
  <c r="BQ86" i="348" s="1"/>
  <c r="BT19" i="363"/>
  <c r="BO79" i="348"/>
  <c r="BO86" i="348" s="1"/>
  <c r="BN37" i="363"/>
  <c r="BN66" i="348" s="1"/>
  <c r="BS37" i="363"/>
  <c r="BS66" i="348" s="1"/>
  <c r="BL53" i="348"/>
  <c r="BL60" i="348" s="1"/>
  <c r="BK52" i="348"/>
  <c r="BK59" i="348" s="1"/>
  <c r="BM52" i="348"/>
  <c r="BM59" i="348" s="1"/>
  <c r="AU42" i="348"/>
  <c r="BD51" i="348"/>
  <c r="BD58" i="348" s="1"/>
  <c r="BB39" i="348"/>
  <c r="BP52" i="348"/>
  <c r="BP59" i="348" s="1"/>
  <c r="BN53" i="348"/>
  <c r="BN60" i="348" s="1"/>
  <c r="BT40" i="348"/>
  <c r="BD78" i="348"/>
  <c r="BD85" i="348" s="1"/>
  <c r="BE51" i="348"/>
  <c r="BE58" i="348" s="1"/>
  <c r="BB18" i="276"/>
  <c r="BJ41" i="348"/>
  <c r="Y39" i="348"/>
  <c r="BI67" i="348"/>
  <c r="BG78" i="348"/>
  <c r="BG85" i="348" s="1"/>
  <c r="BG18" i="276"/>
  <c r="AO81" i="348"/>
  <c r="AO88" i="348" s="1"/>
  <c r="AK54" i="348"/>
  <c r="AK61" i="348" s="1"/>
  <c r="BR37" i="363"/>
  <c r="BR66" i="348" s="1"/>
  <c r="AX66" i="348"/>
  <c r="BF51" i="348"/>
  <c r="BF58" i="348" s="1"/>
  <c r="AW12" i="363"/>
  <c r="AW22" i="363" s="1"/>
  <c r="AW21" i="285"/>
  <c r="AW59" i="285" s="1"/>
  <c r="BN39" i="348"/>
  <c r="AY18" i="276"/>
  <c r="BA40" i="363"/>
  <c r="BA81" i="348" s="1"/>
  <c r="BA88" i="348" s="1"/>
  <c r="BA18" i="276"/>
  <c r="BC40" i="363"/>
  <c r="BC81" i="348" s="1"/>
  <c r="BC88" i="348" s="1"/>
  <c r="BE40" i="363"/>
  <c r="BE81" i="348" s="1"/>
  <c r="BE88" i="348" s="1"/>
  <c r="BC18" i="276"/>
  <c r="AZ40" i="363"/>
  <c r="AZ69" i="348" s="1"/>
  <c r="BO37" i="363"/>
  <c r="BO66" i="348" s="1"/>
  <c r="Y62" i="285"/>
  <c r="Y65" i="285" s="1"/>
  <c r="AW39" i="363"/>
  <c r="AW68" i="348" s="1"/>
  <c r="BK17" i="276"/>
  <c r="BK22" i="276" s="1"/>
  <c r="BK26" i="276" s="1"/>
  <c r="BK30" i="276" s="1"/>
  <c r="BK34" i="276" s="1"/>
  <c r="BC54" i="348"/>
  <c r="BC61" i="348" s="1"/>
  <c r="AW36" i="285"/>
  <c r="AW60" i="285" s="1"/>
  <c r="AX18" i="276"/>
  <c r="BD18" i="276"/>
  <c r="BB40" i="363"/>
  <c r="BB81" i="348" s="1"/>
  <c r="BB88" i="348" s="1"/>
  <c r="BF42" i="348"/>
  <c r="AZ42" i="348"/>
  <c r="BM67" i="348"/>
  <c r="BM79" i="348"/>
  <c r="BM86" i="348" s="1"/>
  <c r="AW52" i="348"/>
  <c r="AW59" i="348" s="1"/>
  <c r="AL69" i="348"/>
  <c r="AL81" i="348"/>
  <c r="AL88" i="348" s="1"/>
  <c r="AQ42" i="348"/>
  <c r="AQ54" i="348"/>
  <c r="AQ61" i="348" s="1"/>
  <c r="AT38" i="276"/>
  <c r="AT35" i="289"/>
  <c r="AR69" i="348"/>
  <c r="AR81" i="348"/>
  <c r="AR88" i="348" s="1"/>
  <c r="O50" i="373"/>
  <c r="J15" i="370"/>
  <c r="J50" i="373" s="1"/>
  <c r="BL79" i="348"/>
  <c r="BL86" i="348" s="1"/>
  <c r="BL67" i="348"/>
  <c r="BJ35" i="363"/>
  <c r="BJ17" i="363"/>
  <c r="BK30" i="363"/>
  <c r="BK12" i="363"/>
  <c r="BK17" i="363"/>
  <c r="BK35" i="363"/>
  <c r="BK37" i="363"/>
  <c r="BN40" i="348"/>
  <c r="BN52" i="348"/>
  <c r="BN59" i="348" s="1"/>
  <c r="O45" i="373"/>
  <c r="J10" i="370"/>
  <c r="J45" i="373" s="1"/>
  <c r="AN35" i="289"/>
  <c r="AN38" i="276"/>
  <c r="AM81" i="348"/>
  <c r="AM88" i="348" s="1"/>
  <c r="AM69" i="348"/>
  <c r="AU38" i="276"/>
  <c r="AU35" i="289"/>
  <c r="M44" i="373"/>
  <c r="M17" i="370"/>
  <c r="Y22" i="276"/>
  <c r="BR80" i="348"/>
  <c r="BR87" i="348" s="1"/>
  <c r="BR68" i="348"/>
  <c r="AO35" i="289"/>
  <c r="AO38" i="276"/>
  <c r="J11" i="276"/>
  <c r="J11" i="363"/>
  <c r="J29" i="363"/>
  <c r="J17" i="285"/>
  <c r="BS52" i="348"/>
  <c r="BS59" i="348" s="1"/>
  <c r="BS40" i="348"/>
  <c r="BS17" i="276"/>
  <c r="BS22" i="276" s="1"/>
  <c r="BS26" i="276" s="1"/>
  <c r="BS12" i="363"/>
  <c r="BS30" i="363"/>
  <c r="BK51" i="348"/>
  <c r="BK58" i="348" s="1"/>
  <c r="BK39" i="348"/>
  <c r="BT17" i="363"/>
  <c r="BT35" i="363"/>
  <c r="AY51" i="348"/>
  <c r="AY58" i="348" s="1"/>
  <c r="AY39" i="348"/>
  <c r="AY67" i="276"/>
  <c r="AY30" i="276"/>
  <c r="AY34" i="276" s="1"/>
  <c r="BA67" i="276"/>
  <c r="BA30" i="276"/>
  <c r="BA34" i="276" s="1"/>
  <c r="AZ39" i="348"/>
  <c r="AZ51" i="348"/>
  <c r="AZ58" i="348" s="1"/>
  <c r="AW17" i="276"/>
  <c r="BH66" i="348"/>
  <c r="BH78" i="348"/>
  <c r="BH85" i="348" s="1"/>
  <c r="BH18" i="276"/>
  <c r="BH22" i="276"/>
  <c r="BH26" i="276" s="1"/>
  <c r="BL80" i="348"/>
  <c r="BL87" i="348" s="1"/>
  <c r="BL68" i="348"/>
  <c r="AK35" i="289"/>
  <c r="AK38" i="276"/>
  <c r="J14" i="276"/>
  <c r="J15" i="363"/>
  <c r="J33" i="363"/>
  <c r="J31" i="285"/>
  <c r="O49" i="373"/>
  <c r="J14" i="370"/>
  <c r="J49" i="373" s="1"/>
  <c r="BG40" i="363"/>
  <c r="AX30" i="276"/>
  <c r="AX34" i="276" s="1"/>
  <c r="AX67" i="276"/>
  <c r="BD67" i="276"/>
  <c r="BD30" i="276"/>
  <c r="BD34" i="276" s="1"/>
  <c r="BD40" i="363"/>
  <c r="BF40" i="363"/>
  <c r="AP38" i="276"/>
  <c r="AP35" i="289"/>
  <c r="BM35" i="363"/>
  <c r="BM17" i="363"/>
  <c r="BR30" i="363"/>
  <c r="BR12" i="363"/>
  <c r="BS53" i="348"/>
  <c r="BS60" i="348" s="1"/>
  <c r="BS41" i="348"/>
  <c r="AV35" i="289"/>
  <c r="AV38" i="276"/>
  <c r="BR67" i="348"/>
  <c r="BR79" i="348"/>
  <c r="BR86" i="348" s="1"/>
  <c r="AN42" i="348"/>
  <c r="AN54" i="348"/>
  <c r="AN61" i="348" s="1"/>
  <c r="AT69" i="348"/>
  <c r="AT81" i="348"/>
  <c r="AT88" i="348" s="1"/>
  <c r="AQ81" i="348"/>
  <c r="AQ88" i="348" s="1"/>
  <c r="AQ69" i="348"/>
  <c r="Y42" i="348"/>
  <c r="Y54" i="348"/>
  <c r="Y61" i="348" s="1"/>
  <c r="BT68" i="348"/>
  <c r="BT80" i="348"/>
  <c r="BT87" i="348" s="1"/>
  <c r="BO53" i="348"/>
  <c r="BO60" i="348" s="1"/>
  <c r="BO41" i="348"/>
  <c r="BP41" i="348"/>
  <c r="BP53" i="348"/>
  <c r="BP60" i="348" s="1"/>
  <c r="BT79" i="348"/>
  <c r="BT86" i="348" s="1"/>
  <c r="BT67" i="348"/>
  <c r="BN17" i="363"/>
  <c r="BN35" i="363"/>
  <c r="BS17" i="363"/>
  <c r="BS35" i="363"/>
  <c r="BT17" i="276"/>
  <c r="BT22" i="276" s="1"/>
  <c r="BT26" i="276" s="1"/>
  <c r="BT30" i="363"/>
  <c r="BT12" i="363"/>
  <c r="AY40" i="363"/>
  <c r="BA39" i="348"/>
  <c r="BA51" i="348"/>
  <c r="BA58" i="348" s="1"/>
  <c r="BC67" i="276"/>
  <c r="BC30" i="276"/>
  <c r="BC34" i="276" s="1"/>
  <c r="AZ18" i="276"/>
  <c r="BH40" i="363"/>
  <c r="BN80" i="348"/>
  <c r="BN87" i="348" s="1"/>
  <c r="BN68" i="348"/>
  <c r="BG67" i="276"/>
  <c r="BG30" i="276"/>
  <c r="BG34" i="276" s="1"/>
  <c r="BB30" i="276"/>
  <c r="BB34" i="276" s="1"/>
  <c r="BB67" i="276"/>
  <c r="BF18" i="276"/>
  <c r="BQ52" i="348"/>
  <c r="BQ59" i="348" s="1"/>
  <c r="BQ40" i="348"/>
  <c r="BL17" i="276"/>
  <c r="BL22" i="276" s="1"/>
  <c r="BL26" i="276" s="1"/>
  <c r="BL30" i="363"/>
  <c r="BL12" i="363"/>
  <c r="BP12" i="363"/>
  <c r="BP30" i="363"/>
  <c r="BP37" i="363"/>
  <c r="BO17" i="276"/>
  <c r="BO22" i="276" s="1"/>
  <c r="BO26" i="276" s="1"/>
  <c r="BM17" i="276"/>
  <c r="BM22" i="276" s="1"/>
  <c r="BM26" i="276" s="1"/>
  <c r="BM37" i="363"/>
  <c r="BR35" i="363"/>
  <c r="BR17" i="363"/>
  <c r="AV42" i="348"/>
  <c r="AV54" i="348"/>
  <c r="AV61" i="348" s="1"/>
  <c r="AR38" i="276"/>
  <c r="AR35" i="289"/>
  <c r="AO42" i="348"/>
  <c r="AO54" i="348"/>
  <c r="AO61" i="348" s="1"/>
  <c r="BO35" i="363"/>
  <c r="BO17" i="363"/>
  <c r="BQ12" i="363"/>
  <c r="BQ30" i="363"/>
  <c r="BQ37" i="363"/>
  <c r="BQ17" i="363"/>
  <c r="BQ35" i="363"/>
  <c r="X34" i="276"/>
  <c r="J10" i="276"/>
  <c r="J10" i="363"/>
  <c r="J28" i="363"/>
  <c r="J16" i="285"/>
  <c r="AL35" i="289"/>
  <c r="AL38" i="276"/>
  <c r="AU81" i="348"/>
  <c r="AU88" i="348" s="1"/>
  <c r="AU69" i="348"/>
  <c r="J9" i="363"/>
  <c r="BT53" i="348"/>
  <c r="BT60" i="348" s="1"/>
  <c r="BT41" i="348"/>
  <c r="O46" i="373"/>
  <c r="J11" i="370"/>
  <c r="J46" i="373" s="1"/>
  <c r="J34" i="363"/>
  <c r="J32" i="285"/>
  <c r="J15" i="276"/>
  <c r="J16" i="363"/>
  <c r="BN17" i="276"/>
  <c r="BN22" i="276" s="1"/>
  <c r="BN26" i="276" s="1"/>
  <c r="BN30" i="363"/>
  <c r="BN12" i="363"/>
  <c r="BI12" i="363"/>
  <c r="BI30" i="363"/>
  <c r="BI14" i="363"/>
  <c r="BI19" i="363" s="1"/>
  <c r="BI32" i="363"/>
  <c r="BI37" i="363" s="1"/>
  <c r="BI74" i="366"/>
  <c r="BI30" i="285"/>
  <c r="BI36" i="285" s="1"/>
  <c r="BI60" i="285" s="1"/>
  <c r="BI13" i="276"/>
  <c r="P13" i="370" s="1"/>
  <c r="BC51" i="348"/>
  <c r="BC58" i="348" s="1"/>
  <c r="BC39" i="348"/>
  <c r="AZ66" i="348"/>
  <c r="AZ78" i="348"/>
  <c r="AZ85" i="348" s="1"/>
  <c r="AW66" i="348"/>
  <c r="AW78" i="348"/>
  <c r="AW85" i="348" s="1"/>
  <c r="BH51" i="348"/>
  <c r="BH58" i="348" s="1"/>
  <c r="BH39" i="348"/>
  <c r="O44" i="373"/>
  <c r="O17" i="370"/>
  <c r="AW38" i="363"/>
  <c r="BP35" i="363"/>
  <c r="BP17" i="363"/>
  <c r="BR17" i="276"/>
  <c r="BR22" i="276" s="1"/>
  <c r="BR26" i="276" s="1"/>
  <c r="AQ35" i="289"/>
  <c r="AQ38" i="276"/>
  <c r="BR52" i="348"/>
  <c r="BR59" i="348" s="1"/>
  <c r="BR40" i="348"/>
  <c r="AL54" i="348"/>
  <c r="AL61" i="348" s="1"/>
  <c r="AL42" i="348"/>
  <c r="AM54" i="348"/>
  <c r="AM61" i="348" s="1"/>
  <c r="AM42" i="348"/>
  <c r="AM35" i="289"/>
  <c r="AM38" i="276"/>
  <c r="Y81" i="348"/>
  <c r="Y88" i="348" s="1"/>
  <c r="Y69" i="348"/>
  <c r="BO80" i="348"/>
  <c r="BO87" i="348" s="1"/>
  <c r="BO68" i="348"/>
  <c r="BR41" i="348"/>
  <c r="BR53" i="348"/>
  <c r="BR60" i="348" s="1"/>
  <c r="BJ17" i="276"/>
  <c r="BJ22" i="276" s="1"/>
  <c r="BJ26" i="276" s="1"/>
  <c r="BJ37" i="363"/>
  <c r="BJ30" i="363"/>
  <c r="BJ12" i="363"/>
  <c r="BT37" i="363"/>
  <c r="AY42" i="348"/>
  <c r="AY54" i="348"/>
  <c r="AY61" i="348" s="1"/>
  <c r="BA66" i="348"/>
  <c r="BA78" i="348"/>
  <c r="BA85" i="348" s="1"/>
  <c r="BC66" i="348"/>
  <c r="BC78" i="348"/>
  <c r="BC85" i="348" s="1"/>
  <c r="AZ30" i="276"/>
  <c r="AZ34" i="276" s="1"/>
  <c r="AZ67" i="276"/>
  <c r="AW39" i="348"/>
  <c r="AW51" i="348"/>
  <c r="AW58" i="348" s="1"/>
  <c r="BJ80" i="348"/>
  <c r="BJ87" i="348" s="1"/>
  <c r="BJ68" i="348"/>
  <c r="AS69" i="348"/>
  <c r="AS81" i="348"/>
  <c r="AS88" i="348" s="1"/>
  <c r="AX40" i="363"/>
  <c r="BF30" i="276"/>
  <c r="BF34" i="276" s="1"/>
  <c r="BF67" i="276"/>
  <c r="AS38" i="276"/>
  <c r="AS35" i="289"/>
  <c r="BP17" i="276"/>
  <c r="BP22" i="276" s="1"/>
  <c r="BP26" i="276" s="1"/>
  <c r="BO12" i="363"/>
  <c r="BO30" i="363"/>
  <c r="BM30" i="363"/>
  <c r="BM12" i="363"/>
  <c r="BM41" i="348"/>
  <c r="BM53" i="348"/>
  <c r="BM60" i="348" s="1"/>
  <c r="N18" i="370"/>
  <c r="N53" i="373" s="1"/>
  <c r="N22" i="370"/>
  <c r="N26" i="370" s="1"/>
  <c r="N52" i="373"/>
  <c r="BL17" i="363"/>
  <c r="BL35" i="363"/>
  <c r="BQ17" i="276"/>
  <c r="BQ22" i="276" s="1"/>
  <c r="BQ26" i="276" s="1"/>
  <c r="L67" i="370"/>
  <c r="L30" i="370"/>
  <c r="AW40" i="363"/>
  <c r="BL78" i="348" l="1"/>
  <c r="BL85" i="348" s="1"/>
  <c r="J9" i="276"/>
  <c r="J15" i="285"/>
  <c r="BE67" i="276"/>
  <c r="BL51" i="348"/>
  <c r="BL58" i="348" s="1"/>
  <c r="BS39" i="348"/>
  <c r="BK67" i="276"/>
  <c r="CD78" i="348"/>
  <c r="CD85" i="348" s="1"/>
  <c r="BZ66" i="348"/>
  <c r="CB66" i="348"/>
  <c r="AZ81" i="348"/>
  <c r="AZ88" i="348" s="1"/>
  <c r="BR78" i="348"/>
  <c r="BR85" i="348" s="1"/>
  <c r="BV78" i="348"/>
  <c r="BV85" i="348" s="1"/>
  <c r="CF80" i="348"/>
  <c r="CF87" i="348" s="1"/>
  <c r="BS78" i="348"/>
  <c r="BS85" i="348" s="1"/>
  <c r="BQ39" i="348"/>
  <c r="BM22" i="363"/>
  <c r="BM42" i="348" s="1"/>
  <c r="BE42" i="348"/>
  <c r="CC22" i="363"/>
  <c r="CC54" i="348" s="1"/>
  <c r="CC61" i="348" s="1"/>
  <c r="CD39" i="348"/>
  <c r="CE40" i="363"/>
  <c r="CE81" i="348" s="1"/>
  <c r="CE88" i="348" s="1"/>
  <c r="BX39" i="348"/>
  <c r="BW22" i="363"/>
  <c r="BW42" i="348" s="1"/>
  <c r="BZ22" i="363"/>
  <c r="BZ54" i="348" s="1"/>
  <c r="BZ61" i="348" s="1"/>
  <c r="CC39" i="348"/>
  <c r="BN40" i="363"/>
  <c r="BN81" i="348" s="1"/>
  <c r="BN88" i="348" s="1"/>
  <c r="BW40" i="363"/>
  <c r="BW81" i="348" s="1"/>
  <c r="BW88" i="348" s="1"/>
  <c r="BZ40" i="363"/>
  <c r="BZ69" i="348" s="1"/>
  <c r="BN22" i="363"/>
  <c r="BN42" i="348" s="1"/>
  <c r="CC18" i="276"/>
  <c r="CD18" i="276"/>
  <c r="CD22" i="363"/>
  <c r="CD54" i="348" s="1"/>
  <c r="CD61" i="348" s="1"/>
  <c r="CA40" i="363"/>
  <c r="CA81" i="348" s="1"/>
  <c r="CA88" i="348" s="1"/>
  <c r="BX40" i="363"/>
  <c r="BX81" i="348" s="1"/>
  <c r="BX88" i="348" s="1"/>
  <c r="CB18" i="276"/>
  <c r="CE18" i="276"/>
  <c r="CE22" i="363"/>
  <c r="CE54" i="348" s="1"/>
  <c r="CE61" i="348" s="1"/>
  <c r="BW18" i="276"/>
  <c r="CA18" i="276"/>
  <c r="J39" i="363"/>
  <c r="J80" i="348" s="1"/>
  <c r="CF17" i="363"/>
  <c r="CF35" i="363"/>
  <c r="J74" i="366"/>
  <c r="CF60" i="285"/>
  <c r="J36" i="285"/>
  <c r="J60" i="285" s="1"/>
  <c r="CF30" i="363"/>
  <c r="CF40" i="363" s="1"/>
  <c r="CF12" i="363"/>
  <c r="CF22" i="363" s="1"/>
  <c r="J149" i="46"/>
  <c r="J30" i="363" s="1"/>
  <c r="CF59" i="285"/>
  <c r="J21" i="285"/>
  <c r="CF19" i="363"/>
  <c r="J59" i="285"/>
  <c r="CB22" i="363"/>
  <c r="CB54" i="348" s="1"/>
  <c r="CB61" i="348" s="1"/>
  <c r="CF67" i="348"/>
  <c r="CF79" i="348"/>
  <c r="CF86" i="348" s="1"/>
  <c r="J38" i="363"/>
  <c r="CF37" i="363"/>
  <c r="CF17" i="276"/>
  <c r="CF18" i="276" s="1"/>
  <c r="CF40" i="348"/>
  <c r="CF52" i="348"/>
  <c r="CF59" i="348" s="1"/>
  <c r="CC40" i="363"/>
  <c r="CC69" i="348" s="1"/>
  <c r="BY22" i="363"/>
  <c r="BY54" i="348" s="1"/>
  <c r="BY61" i="348" s="1"/>
  <c r="CE51" i="348"/>
  <c r="CE58" i="348" s="1"/>
  <c r="CE39" i="348"/>
  <c r="BW78" i="348"/>
  <c r="BW85" i="348" s="1"/>
  <c r="BW66" i="348"/>
  <c r="CA78" i="348"/>
  <c r="CA85" i="348" s="1"/>
  <c r="CA66" i="348"/>
  <c r="CA69" i="348"/>
  <c r="BZ51" i="348"/>
  <c r="BZ58" i="348" s="1"/>
  <c r="BZ39" i="348"/>
  <c r="BZ81" i="348"/>
  <c r="BZ88" i="348" s="1"/>
  <c r="BY39" i="348"/>
  <c r="BY51" i="348"/>
  <c r="BY58" i="348" s="1"/>
  <c r="BV22" i="363"/>
  <c r="BU51" i="348"/>
  <c r="BU58" i="348" s="1"/>
  <c r="BU39" i="348"/>
  <c r="CA39" i="348"/>
  <c r="CA51" i="348"/>
  <c r="CA58" i="348" s="1"/>
  <c r="BX30" i="276"/>
  <c r="BX34" i="276" s="1"/>
  <c r="BX67" i="276"/>
  <c r="BZ67" i="276"/>
  <c r="BZ30" i="276"/>
  <c r="BZ34" i="276" s="1"/>
  <c r="BY81" i="348"/>
  <c r="BY88" i="348" s="1"/>
  <c r="BY69" i="348"/>
  <c r="BY30" i="276"/>
  <c r="BY34" i="276" s="1"/>
  <c r="BY67" i="276"/>
  <c r="BV30" i="276"/>
  <c r="BV34" i="276" s="1"/>
  <c r="BV67" i="276"/>
  <c r="BU22" i="363"/>
  <c r="BU30" i="276"/>
  <c r="BU34" i="276" s="1"/>
  <c r="BU67" i="276"/>
  <c r="BJ22" i="363"/>
  <c r="BJ42" i="348" s="1"/>
  <c r="BC69" i="348"/>
  <c r="BK22" i="363"/>
  <c r="CC67" i="276"/>
  <c r="CC30" i="276"/>
  <c r="CC34" i="276" s="1"/>
  <c r="CD67" i="276"/>
  <c r="CD30" i="276"/>
  <c r="CD34" i="276" s="1"/>
  <c r="CD40" i="363"/>
  <c r="CE78" i="348"/>
  <c r="CE85" i="348" s="1"/>
  <c r="CE66" i="348"/>
  <c r="BW51" i="348"/>
  <c r="BW58" i="348" s="1"/>
  <c r="BW39" i="348"/>
  <c r="CA22" i="363"/>
  <c r="BX66" i="348"/>
  <c r="BX78" i="348"/>
  <c r="BX85" i="348" s="1"/>
  <c r="BX22" i="363"/>
  <c r="CB67" i="276"/>
  <c r="CB30" i="276"/>
  <c r="CB34" i="276" s="1"/>
  <c r="BV40" i="363"/>
  <c r="BV51" i="348"/>
  <c r="BV58" i="348" s="1"/>
  <c r="BV39" i="348"/>
  <c r="CC78" i="348"/>
  <c r="CC85" i="348" s="1"/>
  <c r="CC66" i="348"/>
  <c r="CE30" i="276"/>
  <c r="CE34" i="276" s="1"/>
  <c r="CE67" i="276"/>
  <c r="BW30" i="276"/>
  <c r="BW34" i="276" s="1"/>
  <c r="BW67" i="276"/>
  <c r="CA67" i="276"/>
  <c r="CA30" i="276"/>
  <c r="CA34" i="276" s="1"/>
  <c r="BX18" i="276"/>
  <c r="BZ18" i="276"/>
  <c r="CB40" i="363"/>
  <c r="BY18" i="276"/>
  <c r="BV18" i="276"/>
  <c r="BU40" i="363"/>
  <c r="BU18" i="276"/>
  <c r="Q44" i="373"/>
  <c r="Q17" i="370"/>
  <c r="BL22" i="363"/>
  <c r="BR22" i="363"/>
  <c r="BM40" i="363"/>
  <c r="BM69" i="348" s="1"/>
  <c r="BO22" i="363"/>
  <c r="BO54" i="348" s="1"/>
  <c r="BO61" i="348" s="1"/>
  <c r="BJ40" i="363"/>
  <c r="BJ81" i="348" s="1"/>
  <c r="BJ88" i="348" s="1"/>
  <c r="BE69" i="348"/>
  <c r="BQ22" i="363"/>
  <c r="BP22" i="363"/>
  <c r="BT22" i="363"/>
  <c r="BS22" i="363"/>
  <c r="BN78" i="348"/>
  <c r="BN85" i="348" s="1"/>
  <c r="BR39" i="348"/>
  <c r="BB69" i="348"/>
  <c r="BO39" i="348"/>
  <c r="BH54" i="348"/>
  <c r="BH61" i="348" s="1"/>
  <c r="AW80" i="348"/>
  <c r="AW87" i="348" s="1"/>
  <c r="BA42" i="348"/>
  <c r="BF54" i="348"/>
  <c r="BF61" i="348" s="1"/>
  <c r="BA69" i="348"/>
  <c r="BO78" i="348"/>
  <c r="BO85" i="348" s="1"/>
  <c r="BL18" i="276"/>
  <c r="BN51" i="348"/>
  <c r="BN58" i="348" s="1"/>
  <c r="Z58" i="285"/>
  <c r="Z41" i="285" s="1"/>
  <c r="Z44" i="285" s="1"/>
  <c r="Z61" i="285" s="1"/>
  <c r="Z62" i="285" s="1"/>
  <c r="AA58" i="285" s="1"/>
  <c r="AA41" i="285" s="1"/>
  <c r="AA44" i="285" s="1"/>
  <c r="AA61" i="285" s="1"/>
  <c r="AA62" i="285" s="1"/>
  <c r="BO18" i="276"/>
  <c r="BP40" i="363"/>
  <c r="BP81" i="348" s="1"/>
  <c r="BP88" i="348" s="1"/>
  <c r="BQ18" i="276"/>
  <c r="BO40" i="363"/>
  <c r="BO81" i="348" s="1"/>
  <c r="BO88" i="348" s="1"/>
  <c r="BR18" i="276"/>
  <c r="BN18" i="276"/>
  <c r="BT40" i="363"/>
  <c r="BT81" i="348" s="1"/>
  <c r="BT88" i="348" s="1"/>
  <c r="X72" i="276"/>
  <c r="X76" i="276" s="1"/>
  <c r="BQ40" i="363"/>
  <c r="BQ81" i="348" s="1"/>
  <c r="BQ88" i="348" s="1"/>
  <c r="BK18" i="276"/>
  <c r="BS40" i="363"/>
  <c r="BS69" i="348" s="1"/>
  <c r="BS18" i="276"/>
  <c r="BI66" i="348"/>
  <c r="BI78" i="348"/>
  <c r="BI85" i="348" s="1"/>
  <c r="BI51" i="348"/>
  <c r="BI58" i="348" s="1"/>
  <c r="BI39" i="348"/>
  <c r="BP30" i="276"/>
  <c r="BP34" i="276" s="1"/>
  <c r="BP67" i="276"/>
  <c r="BF35" i="289"/>
  <c r="BF38" i="276"/>
  <c r="BT78" i="348"/>
  <c r="BT85" i="348" s="1"/>
  <c r="BT66" i="348"/>
  <c r="BJ66" i="348"/>
  <c r="BJ78" i="348"/>
  <c r="BJ85" i="348" s="1"/>
  <c r="AW67" i="348"/>
  <c r="AW79" i="348"/>
  <c r="AW86" i="348" s="1"/>
  <c r="AW81" i="348"/>
  <c r="AW88" i="348" s="1"/>
  <c r="AW69" i="348"/>
  <c r="L34" i="370"/>
  <c r="BQ67" i="276"/>
  <c r="BQ30" i="276"/>
  <c r="BQ34" i="276" s="1"/>
  <c r="N67" i="370"/>
  <c r="N30" i="370"/>
  <c r="N34" i="370" s="1"/>
  <c r="N38" i="370" s="1"/>
  <c r="BM39" i="348"/>
  <c r="BM51" i="348"/>
  <c r="BM58" i="348" s="1"/>
  <c r="BP18" i="276"/>
  <c r="AX69" i="348"/>
  <c r="AX81" i="348"/>
  <c r="AX88" i="348" s="1"/>
  <c r="AZ38" i="276"/>
  <c r="AZ35" i="289"/>
  <c r="BT39" i="348"/>
  <c r="BT51" i="348"/>
  <c r="BT58" i="348" s="1"/>
  <c r="BJ18" i="276"/>
  <c r="BR67" i="276"/>
  <c r="BR30" i="276"/>
  <c r="BR34" i="276" s="1"/>
  <c r="BE38" i="276"/>
  <c r="BE35" i="289"/>
  <c r="BG42" i="348"/>
  <c r="BG54" i="348"/>
  <c r="BG61" i="348" s="1"/>
  <c r="O18" i="370"/>
  <c r="O53" i="373" s="1"/>
  <c r="O52" i="373"/>
  <c r="O22" i="370"/>
  <c r="O26" i="370" s="1"/>
  <c r="BK38" i="276"/>
  <c r="BK35" i="289"/>
  <c r="P48" i="373"/>
  <c r="J13" i="370"/>
  <c r="J48" i="373" s="1"/>
  <c r="BI17" i="363"/>
  <c r="BI22" i="363" s="1"/>
  <c r="BI35" i="363"/>
  <c r="BI40" i="363" s="1"/>
  <c r="BN67" i="276"/>
  <c r="BN30" i="276"/>
  <c r="BN34" i="276" s="1"/>
  <c r="Y66" i="285"/>
  <c r="Y67" i="285"/>
  <c r="BQ66" i="348"/>
  <c r="BQ78" i="348"/>
  <c r="BQ85" i="348" s="1"/>
  <c r="BM18" i="276"/>
  <c r="BO30" i="276"/>
  <c r="BO34" i="276" s="1"/>
  <c r="BO67" i="276"/>
  <c r="BP66" i="348"/>
  <c r="BP78" i="348"/>
  <c r="BP85" i="348" s="1"/>
  <c r="BL40" i="363"/>
  <c r="BL30" i="276"/>
  <c r="BL34" i="276" s="1"/>
  <c r="BL67" i="276"/>
  <c r="AX42" i="348"/>
  <c r="AX54" i="348"/>
  <c r="AX61" i="348" s="1"/>
  <c r="BT18" i="276"/>
  <c r="BJ39" i="348"/>
  <c r="BJ51" i="348"/>
  <c r="BJ58" i="348" s="1"/>
  <c r="BR40" i="363"/>
  <c r="BB54" i="348"/>
  <c r="BB61" i="348" s="1"/>
  <c r="BB42" i="348"/>
  <c r="BD35" i="289"/>
  <c r="BD38" i="276"/>
  <c r="BG81" i="348"/>
  <c r="BG88" i="348" s="1"/>
  <c r="BG69" i="348"/>
  <c r="BA38" i="276"/>
  <c r="BA35" i="289"/>
  <c r="AY35" i="289"/>
  <c r="AY38" i="276"/>
  <c r="P44" i="373"/>
  <c r="P17" i="370"/>
  <c r="BI17" i="276"/>
  <c r="BS67" i="276"/>
  <c r="BS30" i="276"/>
  <c r="BS34" i="276" s="1"/>
  <c r="J9" i="370"/>
  <c r="J44" i="373" s="1"/>
  <c r="BK40" i="363"/>
  <c r="BP39" i="348"/>
  <c r="BP51" i="348"/>
  <c r="BP58" i="348" s="1"/>
  <c r="BJ30" i="276"/>
  <c r="BJ34" i="276" s="1"/>
  <c r="BJ67" i="276"/>
  <c r="BD54" i="348"/>
  <c r="BD61" i="348" s="1"/>
  <c r="BD42" i="348"/>
  <c r="J14" i="363"/>
  <c r="J30" i="285"/>
  <c r="J32" i="363"/>
  <c r="J13" i="276"/>
  <c r="AW54" i="348"/>
  <c r="AW61" i="348" s="1"/>
  <c r="AW42" i="348"/>
  <c r="X35" i="289"/>
  <c r="X37" i="289" s="1"/>
  <c r="X38" i="276"/>
  <c r="BM78" i="348"/>
  <c r="BM85" i="348" s="1"/>
  <c r="BM66" i="348"/>
  <c r="BM67" i="276"/>
  <c r="BM30" i="276"/>
  <c r="BM34" i="276" s="1"/>
  <c r="BB38" i="276"/>
  <c r="BB35" i="289"/>
  <c r="BG35" i="289"/>
  <c r="BG38" i="276"/>
  <c r="BH81" i="348"/>
  <c r="BH88" i="348" s="1"/>
  <c r="BH69" i="348"/>
  <c r="BC38" i="276"/>
  <c r="BC35" i="289"/>
  <c r="AY69" i="348"/>
  <c r="AY81" i="348"/>
  <c r="AY88" i="348" s="1"/>
  <c r="BT67" i="276"/>
  <c r="BT30" i="276"/>
  <c r="BT34" i="276" s="1"/>
  <c r="BF81" i="348"/>
  <c r="BF88" i="348" s="1"/>
  <c r="BF69" i="348"/>
  <c r="BD81" i="348"/>
  <c r="BD88" i="348" s="1"/>
  <c r="BD69" i="348"/>
  <c r="AX35" i="289"/>
  <c r="AX38" i="276"/>
  <c r="BH67" i="276"/>
  <c r="BH30" i="276"/>
  <c r="BH34" i="276" s="1"/>
  <c r="AW18" i="276"/>
  <c r="AW22" i="276"/>
  <c r="AW26" i="276" s="1"/>
  <c r="AW41" i="348"/>
  <c r="AW53" i="348"/>
  <c r="AW60" i="348" s="1"/>
  <c r="Y26" i="276"/>
  <c r="M22" i="370"/>
  <c r="M18" i="370"/>
  <c r="M53" i="373" s="1"/>
  <c r="M52" i="373"/>
  <c r="BK66" i="348"/>
  <c r="BK78" i="348"/>
  <c r="BK85" i="348" s="1"/>
  <c r="BQ69" i="348" l="1"/>
  <c r="BN69" i="348"/>
  <c r="J12" i="363"/>
  <c r="BN54" i="348"/>
  <c r="BN61" i="348" s="1"/>
  <c r="BO42" i="348"/>
  <c r="CE42" i="348"/>
  <c r="CE69" i="348"/>
  <c r="CC42" i="348"/>
  <c r="BY42" i="348"/>
  <c r="BZ42" i="348"/>
  <c r="BM81" i="348"/>
  <c r="BM88" i="348" s="1"/>
  <c r="BX69" i="348"/>
  <c r="CD42" i="348"/>
  <c r="CC81" i="348"/>
  <c r="CC88" i="348" s="1"/>
  <c r="BW54" i="348"/>
  <c r="BW61" i="348" s="1"/>
  <c r="CB42" i="348"/>
  <c r="BW69" i="348"/>
  <c r="BT69" i="348"/>
  <c r="BJ69" i="348"/>
  <c r="J17" i="370"/>
  <c r="J52" i="373" s="1"/>
  <c r="BO69" i="348"/>
  <c r="CF22" i="276"/>
  <c r="J17" i="276"/>
  <c r="CF69" i="348"/>
  <c r="CF81" i="348"/>
  <c r="CF88" i="348" s="1"/>
  <c r="J40" i="363"/>
  <c r="CF66" i="348"/>
  <c r="CF78" i="348"/>
  <c r="CF85" i="348" s="1"/>
  <c r="J37" i="363"/>
  <c r="J66" i="348" s="1"/>
  <c r="CF51" i="348"/>
  <c r="CF58" i="348" s="1"/>
  <c r="CF39" i="348"/>
  <c r="CF42" i="348"/>
  <c r="CF54" i="348"/>
  <c r="CF61" i="348" s="1"/>
  <c r="Q52" i="373"/>
  <c r="Q22" i="370"/>
  <c r="Q26" i="370" s="1"/>
  <c r="Q18" i="370"/>
  <c r="Q53" i="373" s="1"/>
  <c r="CB81" i="348"/>
  <c r="CB88" i="348" s="1"/>
  <c r="CB69" i="348"/>
  <c r="BW38" i="276"/>
  <c r="BW35" i="289"/>
  <c r="CE38" i="276"/>
  <c r="CE35" i="289"/>
  <c r="CB35" i="289"/>
  <c r="CB38" i="276"/>
  <c r="BX54" i="348"/>
  <c r="BX61" i="348" s="1"/>
  <c r="BX42" i="348"/>
  <c r="CD69" i="348"/>
  <c r="CD81" i="348"/>
  <c r="CD88" i="348" s="1"/>
  <c r="BU42" i="348"/>
  <c r="BU54" i="348"/>
  <c r="BU61" i="348" s="1"/>
  <c r="BV38" i="276"/>
  <c r="BV35" i="289"/>
  <c r="BY35" i="289"/>
  <c r="BY38" i="276"/>
  <c r="BX38" i="276"/>
  <c r="BX35" i="289"/>
  <c r="BU81" i="348"/>
  <c r="BU88" i="348" s="1"/>
  <c r="BU69" i="348"/>
  <c r="CA35" i="289"/>
  <c r="CA38" i="276"/>
  <c r="BV81" i="348"/>
  <c r="BV88" i="348" s="1"/>
  <c r="BV69" i="348"/>
  <c r="CA42" i="348"/>
  <c r="CA54" i="348"/>
  <c r="CA61" i="348" s="1"/>
  <c r="CD38" i="276"/>
  <c r="CD35" i="289"/>
  <c r="CC35" i="289"/>
  <c r="CC38" i="276"/>
  <c r="BU35" i="289"/>
  <c r="BU38" i="276"/>
  <c r="BZ35" i="289"/>
  <c r="BZ38" i="276"/>
  <c r="BV54" i="348"/>
  <c r="BV61" i="348" s="1"/>
  <c r="BV42" i="348"/>
  <c r="BM54" i="348"/>
  <c r="BM61" i="348" s="1"/>
  <c r="BP69" i="348"/>
  <c r="Z65" i="285"/>
  <c r="Z66" i="285" s="1"/>
  <c r="J68" i="348"/>
  <c r="BJ54" i="348"/>
  <c r="BJ61" i="348" s="1"/>
  <c r="J81" i="348"/>
  <c r="BS81" i="348"/>
  <c r="BS88" i="348" s="1"/>
  <c r="X19" i="289"/>
  <c r="X21" i="289" s="1"/>
  <c r="X24" i="289" s="1"/>
  <c r="BI42" i="348"/>
  <c r="BI54" i="348"/>
  <c r="BI61" i="348" s="1"/>
  <c r="AW30" i="276"/>
  <c r="AW34" i="276" s="1"/>
  <c r="AW67" i="276"/>
  <c r="BM35" i="289"/>
  <c r="BM38" i="276"/>
  <c r="Z67" i="285"/>
  <c r="BK42" i="348"/>
  <c r="BK54" i="348"/>
  <c r="BK61" i="348" s="1"/>
  <c r="BI22" i="276"/>
  <c r="BI18" i="276"/>
  <c r="BL38" i="276"/>
  <c r="BL35" i="289"/>
  <c r="BO35" i="289"/>
  <c r="BO38" i="276"/>
  <c r="Y72" i="285"/>
  <c r="Y47" i="276"/>
  <c r="J35" i="363"/>
  <c r="J17" i="363"/>
  <c r="BQ38" i="276"/>
  <c r="BQ35" i="289"/>
  <c r="J79" i="348"/>
  <c r="J67" i="348"/>
  <c r="M26" i="370"/>
  <c r="Y67" i="276"/>
  <c r="Y30" i="276"/>
  <c r="BT38" i="276"/>
  <c r="BT35" i="289"/>
  <c r="BL54" i="348"/>
  <c r="BL61" i="348" s="1"/>
  <c r="BL42" i="348"/>
  <c r="AA65" i="285"/>
  <c r="AA67" i="285" s="1"/>
  <c r="AB58" i="285"/>
  <c r="AB41" i="285" s="1"/>
  <c r="BI69" i="348"/>
  <c r="BI81" i="348"/>
  <c r="BI88" i="348" s="1"/>
  <c r="BJ35" i="289"/>
  <c r="BJ38" i="276"/>
  <c r="BK81" i="348"/>
  <c r="BK88" i="348" s="1"/>
  <c r="BK69" i="348"/>
  <c r="BS38" i="276"/>
  <c r="BS35" i="289"/>
  <c r="BS42" i="348"/>
  <c r="BS54" i="348"/>
  <c r="BS61" i="348" s="1"/>
  <c r="P22" i="370"/>
  <c r="P26" i="370" s="1"/>
  <c r="P18" i="370"/>
  <c r="P53" i="373" s="1"/>
  <c r="P52" i="373"/>
  <c r="BR69" i="348"/>
  <c r="BR81" i="348"/>
  <c r="BR88" i="348" s="1"/>
  <c r="BT42" i="348"/>
  <c r="BT54" i="348"/>
  <c r="BT61" i="348" s="1"/>
  <c r="BL69" i="348"/>
  <c r="BL81" i="348"/>
  <c r="BL88" i="348" s="1"/>
  <c r="Y51" i="276"/>
  <c r="Y76" i="285"/>
  <c r="BN38" i="276"/>
  <c r="BN35" i="289"/>
  <c r="O30" i="370"/>
  <c r="O34" i="370" s="1"/>
  <c r="O38" i="370" s="1"/>
  <c r="O67" i="370"/>
  <c r="L38" i="370"/>
  <c r="BH35" i="289"/>
  <c r="BH38" i="276"/>
  <c r="BR42" i="348"/>
  <c r="BR54" i="348"/>
  <c r="BR61" i="348" s="1"/>
  <c r="X61" i="276"/>
  <c r="L61" i="370" s="1"/>
  <c r="Y34" i="289"/>
  <c r="BP54" i="348"/>
  <c r="BP61" i="348" s="1"/>
  <c r="BP42" i="348"/>
  <c r="BQ42" i="348"/>
  <c r="BQ54" i="348"/>
  <c r="BQ61" i="348" s="1"/>
  <c r="BR38" i="276"/>
  <c r="BR35" i="289"/>
  <c r="BP38" i="276"/>
  <c r="BP35" i="289"/>
  <c r="J78" i="348"/>
  <c r="Y74" i="285" l="1"/>
  <c r="Y70" i="276"/>
  <c r="AB44" i="285"/>
  <c r="AB61" i="285" s="1"/>
  <c r="AB62" i="285" s="1"/>
  <c r="CF26" i="276"/>
  <c r="J22" i="276"/>
  <c r="Q67" i="370"/>
  <c r="Q30" i="370"/>
  <c r="Q34" i="370" s="1"/>
  <c r="Q38" i="370" s="1"/>
  <c r="J69" i="348"/>
  <c r="Y18" i="289"/>
  <c r="L62" i="370"/>
  <c r="X62" i="276"/>
  <c r="X95" i="276"/>
  <c r="P30" i="370"/>
  <c r="P34" i="370" s="1"/>
  <c r="P38" i="370" s="1"/>
  <c r="P67" i="370"/>
  <c r="AA66" i="285"/>
  <c r="Y34" i="276"/>
  <c r="J22" i="370"/>
  <c r="Z72" i="285"/>
  <c r="Z47" i="276"/>
  <c r="M67" i="370"/>
  <c r="M30" i="370"/>
  <c r="J26" i="370"/>
  <c r="J67" i="370" s="1"/>
  <c r="X26" i="289"/>
  <c r="X52" i="276" s="1"/>
  <c r="L52" i="370" s="1"/>
  <c r="X25" i="289"/>
  <c r="X48" i="276" s="1"/>
  <c r="L48" i="370" s="1"/>
  <c r="Y69" i="276"/>
  <c r="BI26" i="276"/>
  <c r="Z76" i="285"/>
  <c r="Z51" i="276"/>
  <c r="AW38" i="276"/>
  <c r="AW35" i="289"/>
  <c r="Z70" i="276" l="1"/>
  <c r="Z74" i="285"/>
  <c r="Z69" i="276" s="1"/>
  <c r="AC58" i="285"/>
  <c r="AC41" i="285" s="1"/>
  <c r="AC44" i="285" s="1"/>
  <c r="AC61" i="285" s="1"/>
  <c r="AC62" i="285" s="1"/>
  <c r="AC65" i="285" s="1"/>
  <c r="AB65" i="285"/>
  <c r="AB67" i="285" s="1"/>
  <c r="CF67" i="276"/>
  <c r="CF30" i="276"/>
  <c r="J26" i="276"/>
  <c r="J67" i="276" s="1"/>
  <c r="Y72" i="276"/>
  <c r="Y76" i="276" s="1"/>
  <c r="M34" i="370"/>
  <c r="J30" i="370"/>
  <c r="AA76" i="285"/>
  <c r="AA51" i="276"/>
  <c r="BI67" i="276"/>
  <c r="BI30" i="276"/>
  <c r="L54" i="370"/>
  <c r="L56" i="370" s="1"/>
  <c r="X89" i="276"/>
  <c r="X54" i="276"/>
  <c r="X56" i="276" s="1"/>
  <c r="X83" i="276" s="1"/>
  <c r="Y35" i="289"/>
  <c r="Y37" i="289" s="1"/>
  <c r="Y38" i="276"/>
  <c r="AA72" i="285"/>
  <c r="AA47" i="276"/>
  <c r="Z72" i="276" l="1"/>
  <c r="Z76" i="276" s="1"/>
  <c r="AA70" i="276"/>
  <c r="AA74" i="285"/>
  <c r="AA69" i="276" s="1"/>
  <c r="AB66" i="285"/>
  <c r="AB72" i="285" s="1"/>
  <c r="AD58" i="285"/>
  <c r="AD41" i="285" s="1"/>
  <c r="AD44" i="285" s="1"/>
  <c r="AD61" i="285" s="1"/>
  <c r="AD62" i="285" s="1"/>
  <c r="AD65" i="285" s="1"/>
  <c r="Y19" i="289"/>
  <c r="Y21" i="289" s="1"/>
  <c r="Z18" i="289" s="1"/>
  <c r="CF34" i="276"/>
  <c r="J30" i="276"/>
  <c r="Y61" i="276"/>
  <c r="Z34" i="289"/>
  <c r="Z37" i="289" s="1"/>
  <c r="AE58" i="285"/>
  <c r="AE41" i="285" s="1"/>
  <c r="AE44" i="285" s="1"/>
  <c r="AE61" i="285" s="1"/>
  <c r="AE62" i="285" s="1"/>
  <c r="AB51" i="276"/>
  <c r="AB76" i="285"/>
  <c r="BI34" i="276"/>
  <c r="AC67" i="285"/>
  <c r="AC66" i="285"/>
  <c r="M38" i="370"/>
  <c r="J38" i="370" s="1"/>
  <c r="J34" i="370"/>
  <c r="Z19" i="289" l="1"/>
  <c r="Z21" i="289" s="1"/>
  <c r="AB70" i="276"/>
  <c r="AB74" i="285"/>
  <c r="AB69" i="276" s="1"/>
  <c r="AB47" i="276"/>
  <c r="Y24" i="289"/>
  <c r="Y25" i="289" s="1"/>
  <c r="Y48" i="276" s="1"/>
  <c r="CF35" i="289"/>
  <c r="CF38" i="276"/>
  <c r="J34" i="276"/>
  <c r="J35" i="289" s="1"/>
  <c r="AA72" i="276"/>
  <c r="AA76" i="276" s="1"/>
  <c r="AC51" i="276"/>
  <c r="AC76" i="285"/>
  <c r="BI35" i="289"/>
  <c r="BI38" i="276"/>
  <c r="AD67" i="285"/>
  <c r="AD66" i="285"/>
  <c r="AC47" i="276"/>
  <c r="AC72" i="285"/>
  <c r="AF58" i="285"/>
  <c r="AF41" i="285" s="1"/>
  <c r="AF44" i="285" s="1"/>
  <c r="AF61" i="285" s="1"/>
  <c r="AF62" i="285" s="1"/>
  <c r="AE65" i="285"/>
  <c r="Y62" i="276"/>
  <c r="Y95" i="276"/>
  <c r="Z61" i="276"/>
  <c r="AA34" i="289"/>
  <c r="AA37" i="289" s="1"/>
  <c r="Y26" i="289" l="1"/>
  <c r="Y52" i="276" s="1"/>
  <c r="Y54" i="276" s="1"/>
  <c r="Y56" i="276" s="1"/>
  <c r="Y83" i="276" s="1"/>
  <c r="AB72" i="276"/>
  <c r="AB19" i="289" s="1"/>
  <c r="AC74" i="285"/>
  <c r="AC69" i="276" s="1"/>
  <c r="AC70" i="276"/>
  <c r="AA19" i="289"/>
  <c r="J38" i="276"/>
  <c r="AA61" i="276"/>
  <c r="AB34" i="289"/>
  <c r="AB37" i="289" s="1"/>
  <c r="AE67" i="285"/>
  <c r="AE66" i="285"/>
  <c r="Z24" i="289"/>
  <c r="AA18" i="289"/>
  <c r="AD47" i="276"/>
  <c r="AD72" i="285"/>
  <c r="Z95" i="276"/>
  <c r="Z62" i="276"/>
  <c r="AG58" i="285"/>
  <c r="AG41" i="285" s="1"/>
  <c r="AG44" i="285" s="1"/>
  <c r="AG61" i="285" s="1"/>
  <c r="AG62" i="285" s="1"/>
  <c r="AF65" i="285"/>
  <c r="AD51" i="276"/>
  <c r="AD76" i="285"/>
  <c r="Y89" i="276" l="1"/>
  <c r="AB76" i="276"/>
  <c r="AD70" i="276"/>
  <c r="AD74" i="285"/>
  <c r="AD69" i="276" s="1"/>
  <c r="AA21" i="289"/>
  <c r="AB18" i="289" s="1"/>
  <c r="AB21" i="289" s="1"/>
  <c r="AC72" i="276"/>
  <c r="AC76" i="276" s="1"/>
  <c r="AG65" i="285"/>
  <c r="AH58" i="285"/>
  <c r="AH41" i="285" s="1"/>
  <c r="AH44" i="285" s="1"/>
  <c r="AH61" i="285" s="1"/>
  <c r="AH62" i="285" s="1"/>
  <c r="AH65" i="285" s="1"/>
  <c r="Z26" i="289"/>
  <c r="Z52" i="276" s="1"/>
  <c r="Z25" i="289"/>
  <c r="Z48" i="276" s="1"/>
  <c r="AE76" i="285"/>
  <c r="AE51" i="276"/>
  <c r="AA95" i="276"/>
  <c r="AA62" i="276"/>
  <c r="AF66" i="285"/>
  <c r="AF67" i="285"/>
  <c r="AA24" i="289"/>
  <c r="AE47" i="276"/>
  <c r="AE72" i="285"/>
  <c r="AE74" i="285" s="1"/>
  <c r="AC34" i="289"/>
  <c r="AC37" i="289" s="1"/>
  <c r="AB61" i="276"/>
  <c r="AD72" i="276" l="1"/>
  <c r="AD76" i="276" s="1"/>
  <c r="AC19" i="289"/>
  <c r="AE70" i="276"/>
  <c r="AI58" i="285"/>
  <c r="AI41" i="285" s="1"/>
  <c r="AI44" i="285" s="1"/>
  <c r="AI61" i="285" s="1"/>
  <c r="AI62" i="285" s="1"/>
  <c r="AB24" i="289"/>
  <c r="AC18" i="289"/>
  <c r="AC61" i="276"/>
  <c r="AD34" i="289"/>
  <c r="AD37" i="289" s="1"/>
  <c r="AA26" i="289"/>
  <c r="AA52" i="276" s="1"/>
  <c r="AA25" i="289"/>
  <c r="AA48" i="276" s="1"/>
  <c r="AF47" i="276"/>
  <c r="AF72" i="285"/>
  <c r="Z89" i="276"/>
  <c r="Z54" i="276"/>
  <c r="Z56" i="276" s="1"/>
  <c r="Z83" i="276" s="1"/>
  <c r="AD19" i="289"/>
  <c r="AB62" i="276"/>
  <c r="AB95" i="276"/>
  <c r="AF51" i="276"/>
  <c r="AF76" i="285"/>
  <c r="AE69" i="276"/>
  <c r="AG67" i="285"/>
  <c r="AG66" i="285"/>
  <c r="AH67" i="285"/>
  <c r="AH66" i="285"/>
  <c r="AC21" i="289" l="1"/>
  <c r="AD18" i="289" s="1"/>
  <c r="AD21" i="289" s="1"/>
  <c r="AF74" i="285"/>
  <c r="AF69" i="276" s="1"/>
  <c r="AF70" i="276"/>
  <c r="AE72" i="276"/>
  <c r="AE19" i="289" s="1"/>
  <c r="AG76" i="285"/>
  <c r="AG51" i="276"/>
  <c r="AA89" i="276"/>
  <c r="AA54" i="276"/>
  <c r="AA56" i="276" s="1"/>
  <c r="AA83" i="276" s="1"/>
  <c r="AE34" i="289"/>
  <c r="AE37" i="289" s="1"/>
  <c r="AD61" i="276"/>
  <c r="AB25" i="289"/>
  <c r="AB48" i="276" s="1"/>
  <c r="AB26" i="289"/>
  <c r="AB52" i="276" s="1"/>
  <c r="AG72" i="285"/>
  <c r="AG74" i="285" s="1"/>
  <c r="AG47" i="276"/>
  <c r="AC95" i="276"/>
  <c r="AC62" i="276"/>
  <c r="AC24" i="289"/>
  <c r="AJ58" i="285"/>
  <c r="AI65" i="285"/>
  <c r="AH47" i="276"/>
  <c r="AH72" i="285"/>
  <c r="AH51" i="276"/>
  <c r="AH76" i="285"/>
  <c r="AF72" i="276" l="1"/>
  <c r="AF76" i="276" s="1"/>
  <c r="AE76" i="276"/>
  <c r="AG69" i="276"/>
  <c r="AH74" i="285"/>
  <c r="AH69" i="276" s="1"/>
  <c r="AG70" i="276"/>
  <c r="AH70" i="276"/>
  <c r="AF19" i="289"/>
  <c r="AE18" i="289"/>
  <c r="AD24" i="289"/>
  <c r="AB89" i="276"/>
  <c r="AB54" i="276"/>
  <c r="AB56" i="276" s="1"/>
  <c r="AB83" i="276" s="1"/>
  <c r="AC25" i="289"/>
  <c r="AC48" i="276" s="1"/>
  <c r="AC26" i="289"/>
  <c r="AC52" i="276" s="1"/>
  <c r="AE21" i="289"/>
  <c r="AD95" i="276"/>
  <c r="AD62" i="276"/>
  <c r="AE61" i="276"/>
  <c r="AF34" i="289"/>
  <c r="AF37" i="289" s="1"/>
  <c r="AI67" i="285"/>
  <c r="AI66" i="285"/>
  <c r="AJ41" i="285"/>
  <c r="AJ44" i="285" s="1"/>
  <c r="AJ61" i="285" s="1"/>
  <c r="AJ62" i="285" s="1"/>
  <c r="AH72" i="276" l="1"/>
  <c r="AH19" i="289" s="1"/>
  <c r="AG72" i="276"/>
  <c r="AF61" i="276"/>
  <c r="AG34" i="289"/>
  <c r="AG37" i="289" s="1"/>
  <c r="AC89" i="276"/>
  <c r="AC54" i="276"/>
  <c r="AC56" i="276" s="1"/>
  <c r="AC83" i="276" s="1"/>
  <c r="AE62" i="276"/>
  <c r="AE95" i="276"/>
  <c r="AD26" i="289"/>
  <c r="AD52" i="276" s="1"/>
  <c r="AD25" i="289"/>
  <c r="AD48" i="276" s="1"/>
  <c r="AF18" i="289"/>
  <c r="AF21" i="289" s="1"/>
  <c r="AE24" i="289"/>
  <c r="AJ65" i="285"/>
  <c r="AK58" i="285"/>
  <c r="AI47" i="276"/>
  <c r="AI72" i="285"/>
  <c r="AI51" i="276"/>
  <c r="AI76" i="285"/>
  <c r="AH76" i="276"/>
  <c r="AI70" i="276" l="1"/>
  <c r="AI74" i="285"/>
  <c r="AI69" i="276" s="1"/>
  <c r="AG76" i="276"/>
  <c r="AG19" i="289"/>
  <c r="AG18" i="289"/>
  <c r="AF24" i="289"/>
  <c r="AF62" i="276"/>
  <c r="AF95" i="276"/>
  <c r="AE26" i="289"/>
  <c r="AE52" i="276" s="1"/>
  <c r="AE25" i="289"/>
  <c r="AE48" i="276" s="1"/>
  <c r="AD89" i="276"/>
  <c r="AD54" i="276"/>
  <c r="AD56" i="276" s="1"/>
  <c r="AD83" i="276" s="1"/>
  <c r="AG61" i="276"/>
  <c r="AH34" i="289"/>
  <c r="AH37" i="289" s="1"/>
  <c r="AK41" i="285"/>
  <c r="AK44" i="285" s="1"/>
  <c r="AK61" i="285" s="1"/>
  <c r="AK62" i="285" s="1"/>
  <c r="AJ67" i="285"/>
  <c r="AJ66" i="285"/>
  <c r="AI72" i="276" l="1"/>
  <c r="AI19" i="289" s="1"/>
  <c r="AG21" i="289"/>
  <c r="AG24" i="289" s="1"/>
  <c r="AH61" i="276"/>
  <c r="AI34" i="289"/>
  <c r="AI37" i="289" s="1"/>
  <c r="AG95" i="276"/>
  <c r="AG62" i="276"/>
  <c r="AF25" i="289"/>
  <c r="AF48" i="276" s="1"/>
  <c r="AF26" i="289"/>
  <c r="AF52" i="276" s="1"/>
  <c r="AE89" i="276"/>
  <c r="AE54" i="276"/>
  <c r="AE56" i="276" s="1"/>
  <c r="AE83" i="276" s="1"/>
  <c r="AL58" i="285"/>
  <c r="AK65" i="285"/>
  <c r="AJ47" i="276"/>
  <c r="M47" i="370" s="1"/>
  <c r="AJ72" i="285"/>
  <c r="AI76" i="276"/>
  <c r="AJ51" i="276"/>
  <c r="M51" i="370" s="1"/>
  <c r="AJ76" i="285"/>
  <c r="AH18" i="289" l="1"/>
  <c r="AH21" i="289" s="1"/>
  <c r="AH24" i="289" s="1"/>
  <c r="AJ70" i="276"/>
  <c r="AJ74" i="285"/>
  <c r="AJ69" i="276" s="1"/>
  <c r="AG25" i="289"/>
  <c r="AG48" i="276" s="1"/>
  <c r="AG26" i="289"/>
  <c r="AG52" i="276" s="1"/>
  <c r="AF89" i="276"/>
  <c r="AF54" i="276"/>
  <c r="AF56" i="276" s="1"/>
  <c r="AF83" i="276" s="1"/>
  <c r="AH95" i="276"/>
  <c r="AH62" i="276"/>
  <c r="AJ34" i="289"/>
  <c r="AJ37" i="289" s="1"/>
  <c r="AI61" i="276"/>
  <c r="AK67" i="285"/>
  <c r="AK66" i="285"/>
  <c r="AL41" i="285"/>
  <c r="AL44" i="285" s="1"/>
  <c r="AL61" i="285" s="1"/>
  <c r="AL62" i="285" s="1"/>
  <c r="AI18" i="289" l="1"/>
  <c r="AI21" i="289" s="1"/>
  <c r="AI24" i="289" s="1"/>
  <c r="AI95" i="276"/>
  <c r="AI62" i="276"/>
  <c r="AJ61" i="276"/>
  <c r="M61" i="370" s="1"/>
  <c r="AK34" i="289"/>
  <c r="AK37" i="289" s="1"/>
  <c r="AH25" i="289"/>
  <c r="AH48" i="276" s="1"/>
  <c r="AH26" i="289"/>
  <c r="AH52" i="276" s="1"/>
  <c r="AG89" i="276"/>
  <c r="AG54" i="276"/>
  <c r="AG56" i="276" s="1"/>
  <c r="AG83" i="276" s="1"/>
  <c r="AM58" i="285"/>
  <c r="AL65" i="285"/>
  <c r="AK47" i="276"/>
  <c r="AK72" i="285"/>
  <c r="AK51" i="276"/>
  <c r="AK76" i="285"/>
  <c r="AJ72" i="276"/>
  <c r="AJ18" i="289" l="1"/>
  <c r="AI25" i="289"/>
  <c r="AI48" i="276" s="1"/>
  <c r="AI26" i="289"/>
  <c r="AI52" i="276" s="1"/>
  <c r="AI54" i="276" s="1"/>
  <c r="AI56" i="276" s="1"/>
  <c r="AI83" i="276" s="1"/>
  <c r="AK70" i="276"/>
  <c r="AK74" i="285"/>
  <c r="AH89" i="276"/>
  <c r="AH54" i="276"/>
  <c r="AH56" i="276" s="1"/>
  <c r="AH83" i="276" s="1"/>
  <c r="M62" i="370"/>
  <c r="AJ62" i="276"/>
  <c r="AJ95" i="276"/>
  <c r="AK61" i="276"/>
  <c r="AL34" i="289"/>
  <c r="AL37" i="289" s="1"/>
  <c r="AK69" i="276"/>
  <c r="AL67" i="285"/>
  <c r="AL66" i="285"/>
  <c r="AJ76" i="276"/>
  <c r="AJ19" i="289"/>
  <c r="AJ21" i="289" s="1"/>
  <c r="AM41" i="285"/>
  <c r="AM44" i="285" s="1"/>
  <c r="AM61" i="285" s="1"/>
  <c r="AM62" i="285" s="1"/>
  <c r="AI89" i="276" l="1"/>
  <c r="AK72" i="276"/>
  <c r="AK76" i="276" s="1"/>
  <c r="AK95" i="276"/>
  <c r="AK62" i="276"/>
  <c r="AM34" i="289"/>
  <c r="AM37" i="289" s="1"/>
  <c r="AL61" i="276"/>
  <c r="AN58" i="285"/>
  <c r="AM65" i="285"/>
  <c r="AL51" i="276"/>
  <c r="AL76" i="285"/>
  <c r="AJ24" i="289"/>
  <c r="AK18" i="289"/>
  <c r="AL47" i="276"/>
  <c r="AL72" i="285"/>
  <c r="AL74" i="285" l="1"/>
  <c r="AL69" i="276" s="1"/>
  <c r="AL70" i="276"/>
  <c r="AK19" i="289"/>
  <c r="AK21" i="289" s="1"/>
  <c r="AN34" i="289"/>
  <c r="AN37" i="289" s="1"/>
  <c r="AM61" i="276"/>
  <c r="AL95" i="276"/>
  <c r="AL62" i="276"/>
  <c r="AJ25" i="289"/>
  <c r="AJ48" i="276" s="1"/>
  <c r="M48" i="370" s="1"/>
  <c r="AJ26" i="289"/>
  <c r="AJ52" i="276" s="1"/>
  <c r="M52" i="370" s="1"/>
  <c r="AM67" i="285"/>
  <c r="AM66" i="285"/>
  <c r="AN41" i="285"/>
  <c r="AN44" i="285" s="1"/>
  <c r="AN61" i="285" s="1"/>
  <c r="AN62" i="285" s="1"/>
  <c r="AL72" i="276" l="1"/>
  <c r="AL19" i="289" s="1"/>
  <c r="AM62" i="276"/>
  <c r="AM95" i="276"/>
  <c r="AN61" i="276"/>
  <c r="AO34" i="289"/>
  <c r="AO37" i="289" s="1"/>
  <c r="M54" i="370"/>
  <c r="M56" i="370" s="1"/>
  <c r="AN65" i="285"/>
  <c r="AO58" i="285"/>
  <c r="AL18" i="289"/>
  <c r="AK24" i="289"/>
  <c r="AM47" i="276"/>
  <c r="AM72" i="285"/>
  <c r="AL76" i="276"/>
  <c r="AM51" i="276"/>
  <c r="AM76" i="285"/>
  <c r="AJ89" i="276"/>
  <c r="AJ54" i="276"/>
  <c r="AJ56" i="276" s="1"/>
  <c r="AJ83" i="276" s="1"/>
  <c r="AM70" i="276" l="1"/>
  <c r="AM74" i="285"/>
  <c r="AN62" i="276"/>
  <c r="AN95" i="276"/>
  <c r="AO61" i="276"/>
  <c r="AP34" i="289"/>
  <c r="AP37" i="289" s="1"/>
  <c r="AL21" i="289"/>
  <c r="AL24" i="289" s="1"/>
  <c r="AK26" i="289"/>
  <c r="AK52" i="276" s="1"/>
  <c r="AK25" i="289"/>
  <c r="AK48" i="276" s="1"/>
  <c r="AM69" i="276"/>
  <c r="AO41" i="285"/>
  <c r="AO44" i="285" s="1"/>
  <c r="AO61" i="285" s="1"/>
  <c r="AO62" i="285" s="1"/>
  <c r="AN67" i="285"/>
  <c r="AN66" i="285"/>
  <c r="AM72" i="276" l="1"/>
  <c r="AM19" i="289" s="1"/>
  <c r="AO62" i="276"/>
  <c r="AO95" i="276"/>
  <c r="AP61" i="276"/>
  <c r="AQ34" i="289"/>
  <c r="AQ37" i="289" s="1"/>
  <c r="AM18" i="289"/>
  <c r="AP58" i="285"/>
  <c r="AO65" i="285"/>
  <c r="AN47" i="276"/>
  <c r="AN72" i="285"/>
  <c r="AN51" i="276"/>
  <c r="AN76" i="285"/>
  <c r="AM76" i="276"/>
  <c r="AK89" i="276"/>
  <c r="AK54" i="276"/>
  <c r="AK56" i="276" s="1"/>
  <c r="AK83" i="276" s="1"/>
  <c r="AL26" i="289"/>
  <c r="AL52" i="276" s="1"/>
  <c r="AL25" i="289"/>
  <c r="AL48" i="276" s="1"/>
  <c r="AN70" i="276" l="1"/>
  <c r="AN74" i="285"/>
  <c r="AM21" i="289"/>
  <c r="AM24" i="289" s="1"/>
  <c r="AR34" i="289"/>
  <c r="AR37" i="289" s="1"/>
  <c r="AQ61" i="276"/>
  <c r="AP95" i="276"/>
  <c r="AP62" i="276"/>
  <c r="AN69" i="276"/>
  <c r="AO67" i="285"/>
  <c r="AO66" i="285"/>
  <c r="AL89" i="276"/>
  <c r="AL54" i="276"/>
  <c r="AL56" i="276" s="1"/>
  <c r="AL83" i="276" s="1"/>
  <c r="AP41" i="285"/>
  <c r="AP44" i="285" s="1"/>
  <c r="AP61" i="285" s="1"/>
  <c r="AP62" i="285" s="1"/>
  <c r="AN18" i="289" l="1"/>
  <c r="AN72" i="276"/>
  <c r="AN76" i="276" s="1"/>
  <c r="AQ62" i="276"/>
  <c r="AQ95" i="276"/>
  <c r="AR61" i="276"/>
  <c r="AS34" i="289"/>
  <c r="AS37" i="289" s="1"/>
  <c r="AO47" i="276"/>
  <c r="AO72" i="285"/>
  <c r="AQ58" i="285"/>
  <c r="AP65" i="285"/>
  <c r="AO51" i="276"/>
  <c r="AO76" i="285"/>
  <c r="AM26" i="289"/>
  <c r="AM52" i="276" s="1"/>
  <c r="AM25" i="289"/>
  <c r="AM48" i="276" s="1"/>
  <c r="AO70" i="276" l="1"/>
  <c r="AO74" i="285"/>
  <c r="AN19" i="289"/>
  <c r="AN21" i="289" s="1"/>
  <c r="AN24" i="289" s="1"/>
  <c r="AS61" i="276"/>
  <c r="AT34" i="289"/>
  <c r="AT37" i="289" s="1"/>
  <c r="AR95" i="276"/>
  <c r="AR62" i="276"/>
  <c r="AP67" i="285"/>
  <c r="AP66" i="285"/>
  <c r="AO69" i="276"/>
  <c r="AM89" i="276"/>
  <c r="AM54" i="276"/>
  <c r="AM56" i="276" s="1"/>
  <c r="AM83" i="276" s="1"/>
  <c r="AQ41" i="285"/>
  <c r="AQ44" i="285" s="1"/>
  <c r="AQ61" i="285" s="1"/>
  <c r="AQ62" i="285" s="1"/>
  <c r="AO18" i="289" l="1"/>
  <c r="AO72" i="276"/>
  <c r="AO76" i="276" s="1"/>
  <c r="AU34" i="289"/>
  <c r="AU37" i="289" s="1"/>
  <c r="AT61" i="276"/>
  <c r="AS95" i="276"/>
  <c r="AS62" i="276"/>
  <c r="AR58" i="285"/>
  <c r="AQ65" i="285"/>
  <c r="AN25" i="289"/>
  <c r="AN48" i="276" s="1"/>
  <c r="AN26" i="289"/>
  <c r="AN52" i="276" s="1"/>
  <c r="AP47" i="276"/>
  <c r="AP72" i="285"/>
  <c r="AP51" i="276"/>
  <c r="AP76" i="285"/>
  <c r="AP70" i="276" l="1"/>
  <c r="AP74" i="285"/>
  <c r="AO19" i="289"/>
  <c r="AO21" i="289" s="1"/>
  <c r="AP18" i="289" s="1"/>
  <c r="AT95" i="276"/>
  <c r="AT62" i="276"/>
  <c r="AV34" i="289"/>
  <c r="AV37" i="289" s="1"/>
  <c r="AU61" i="276"/>
  <c r="AP69" i="276"/>
  <c r="AQ67" i="285"/>
  <c r="AQ66" i="285"/>
  <c r="AN89" i="276"/>
  <c r="AN54" i="276"/>
  <c r="AN56" i="276" s="1"/>
  <c r="AN83" i="276" s="1"/>
  <c r="AR41" i="285"/>
  <c r="AR44" i="285" s="1"/>
  <c r="AR61" i="285" s="1"/>
  <c r="AR62" i="285" s="1"/>
  <c r="AP72" i="276" l="1"/>
  <c r="AP19" i="289" s="1"/>
  <c r="AP21" i="289" s="1"/>
  <c r="AO24" i="289"/>
  <c r="AO26" i="289" s="1"/>
  <c r="AO52" i="276" s="1"/>
  <c r="AU95" i="276"/>
  <c r="AU62" i="276"/>
  <c r="AW34" i="289"/>
  <c r="AW37" i="289" s="1"/>
  <c r="AV61" i="276"/>
  <c r="N61" i="370" s="1"/>
  <c r="AP76" i="276"/>
  <c r="AR65" i="285"/>
  <c r="AS58" i="285"/>
  <c r="AQ47" i="276"/>
  <c r="AQ72" i="285"/>
  <c r="AQ51" i="276"/>
  <c r="AQ76" i="285"/>
  <c r="AQ70" i="276" l="1"/>
  <c r="AQ74" i="285"/>
  <c r="AO25" i="289"/>
  <c r="AO48" i="276" s="1"/>
  <c r="AO54" i="276" s="1"/>
  <c r="AO56" i="276" s="1"/>
  <c r="AO83" i="276" s="1"/>
  <c r="N62" i="370"/>
  <c r="AV62" i="276"/>
  <c r="AV95" i="276"/>
  <c r="AW61" i="276"/>
  <c r="AX34" i="289"/>
  <c r="AX37" i="289" s="1"/>
  <c r="AP24" i="289"/>
  <c r="AQ18" i="289"/>
  <c r="AS41" i="285"/>
  <c r="AS44" i="285" s="1"/>
  <c r="AS61" i="285" s="1"/>
  <c r="AS62" i="285" s="1"/>
  <c r="AQ69" i="276"/>
  <c r="AR67" i="285"/>
  <c r="AR66" i="285"/>
  <c r="AQ72" i="276" l="1"/>
  <c r="AQ19" i="289" s="1"/>
  <c r="AQ21" i="289" s="1"/>
  <c r="AO89" i="276"/>
  <c r="AY34" i="289"/>
  <c r="AY37" i="289" s="1"/>
  <c r="AX61" i="276"/>
  <c r="AW62" i="276"/>
  <c r="AW95" i="276"/>
  <c r="AQ76" i="276"/>
  <c r="AR47" i="276"/>
  <c r="AR72" i="285"/>
  <c r="AT58" i="285"/>
  <c r="AS65" i="285"/>
  <c r="AR51" i="276"/>
  <c r="AR76" i="285"/>
  <c r="AP26" i="289"/>
  <c r="AP52" i="276" s="1"/>
  <c r="AP25" i="289"/>
  <c r="AP48" i="276" s="1"/>
  <c r="AR70" i="276" l="1"/>
  <c r="AR74" i="285"/>
  <c r="AX95" i="276"/>
  <c r="AX62" i="276"/>
  <c r="AZ34" i="289"/>
  <c r="AZ37" i="289" s="1"/>
  <c r="AY61" i="276"/>
  <c r="AQ24" i="289"/>
  <c r="AR18" i="289"/>
  <c r="AP89" i="276"/>
  <c r="AP54" i="276"/>
  <c r="AP56" i="276" s="1"/>
  <c r="AP83" i="276" s="1"/>
  <c r="AS67" i="285"/>
  <c r="AS66" i="285"/>
  <c r="AT41" i="285"/>
  <c r="AT44" i="285" s="1"/>
  <c r="AT61" i="285" s="1"/>
  <c r="AT62" i="285" s="1"/>
  <c r="AR69" i="276"/>
  <c r="AR72" i="276" l="1"/>
  <c r="AR76" i="276" s="1"/>
  <c r="AY95" i="276"/>
  <c r="AY62" i="276"/>
  <c r="BA34" i="289"/>
  <c r="BA37" i="289" s="1"/>
  <c r="AZ61" i="276"/>
  <c r="AU58" i="285"/>
  <c r="AT65" i="285"/>
  <c r="AS47" i="276"/>
  <c r="AS72" i="285"/>
  <c r="AS51" i="276"/>
  <c r="AS76" i="285"/>
  <c r="AQ26" i="289"/>
  <c r="AQ52" i="276" s="1"/>
  <c r="AQ25" i="289"/>
  <c r="AQ48" i="276" s="1"/>
  <c r="AR19" i="289" l="1"/>
  <c r="AR21" i="289" s="1"/>
  <c r="AR24" i="289" s="1"/>
  <c r="AS70" i="276"/>
  <c r="AS74" i="285"/>
  <c r="AS69" i="276" s="1"/>
  <c r="AZ95" i="276"/>
  <c r="AZ62" i="276"/>
  <c r="BB34" i="289"/>
  <c r="BB37" i="289" s="1"/>
  <c r="BA61" i="276"/>
  <c r="AT67" i="285"/>
  <c r="AT66" i="285"/>
  <c r="AQ89" i="276"/>
  <c r="AQ54" i="276"/>
  <c r="AQ56" i="276" s="1"/>
  <c r="AQ83" i="276" s="1"/>
  <c r="AS18" i="289"/>
  <c r="AU41" i="285"/>
  <c r="AU44" i="285" s="1"/>
  <c r="AU61" i="285" s="1"/>
  <c r="AU62" i="285" s="1"/>
  <c r="AS72" i="276" l="1"/>
  <c r="AS76" i="276" s="1"/>
  <c r="BA95" i="276"/>
  <c r="BA62" i="276"/>
  <c r="BB61" i="276"/>
  <c r="BC34" i="289"/>
  <c r="BC37" i="289" s="1"/>
  <c r="AT47" i="276"/>
  <c r="AT72" i="285"/>
  <c r="AV58" i="285"/>
  <c r="AU65" i="285"/>
  <c r="AR25" i="289"/>
  <c r="AR48" i="276" s="1"/>
  <c r="AR26" i="289"/>
  <c r="AR52" i="276" s="1"/>
  <c r="AT51" i="276"/>
  <c r="AT76" i="285"/>
  <c r="AS19" i="289" l="1"/>
  <c r="AS21" i="289" s="1"/>
  <c r="AT18" i="289" s="1"/>
  <c r="AT70" i="276"/>
  <c r="AT74" i="285"/>
  <c r="AT69" i="276" s="1"/>
  <c r="BC61" i="276"/>
  <c r="BD34" i="289"/>
  <c r="BD37" i="289" s="1"/>
  <c r="BB62" i="276"/>
  <c r="BB95" i="276"/>
  <c r="AR89" i="276"/>
  <c r="AR54" i="276"/>
  <c r="AR56" i="276" s="1"/>
  <c r="AR83" i="276" s="1"/>
  <c r="AU67" i="285"/>
  <c r="AU66" i="285"/>
  <c r="AV41" i="285"/>
  <c r="AV44" i="285" s="1"/>
  <c r="AV61" i="285" s="1"/>
  <c r="AV62" i="285" s="1"/>
  <c r="AS24" i="289" l="1"/>
  <c r="AS25" i="289" s="1"/>
  <c r="AS48" i="276" s="1"/>
  <c r="AT72" i="276"/>
  <c r="AT76" i="276" s="1"/>
  <c r="BE34" i="289"/>
  <c r="BE37" i="289" s="1"/>
  <c r="BD61" i="276"/>
  <c r="BC95" i="276"/>
  <c r="BC62" i="276"/>
  <c r="AV65" i="285"/>
  <c r="AW58" i="285"/>
  <c r="AU47" i="276"/>
  <c r="AU72" i="285"/>
  <c r="AU51" i="276"/>
  <c r="AU76" i="285"/>
  <c r="AS26" i="289"/>
  <c r="AS52" i="276" s="1"/>
  <c r="AT19" i="289" l="1"/>
  <c r="AT21" i="289" s="1"/>
  <c r="AU18" i="289" s="1"/>
  <c r="AU70" i="276"/>
  <c r="AU74" i="285"/>
  <c r="AU69" i="276" s="1"/>
  <c r="BD62" i="276"/>
  <c r="BD95" i="276"/>
  <c r="BE61" i="276"/>
  <c r="BF34" i="289"/>
  <c r="BF37" i="289" s="1"/>
  <c r="AS89" i="276"/>
  <c r="AS54" i="276"/>
  <c r="AS56" i="276" s="1"/>
  <c r="AS83" i="276" s="1"/>
  <c r="AW41" i="285"/>
  <c r="AW44" i="285" s="1"/>
  <c r="AW61" i="285" s="1"/>
  <c r="AW62" i="285" s="1"/>
  <c r="AT24" i="289"/>
  <c r="AV67" i="285"/>
  <c r="AV66" i="285"/>
  <c r="AU72" i="276" l="1"/>
  <c r="AU76" i="276" s="1"/>
  <c r="BF61" i="276"/>
  <c r="BG34" i="289"/>
  <c r="BG37" i="289" s="1"/>
  <c r="BE62" i="276"/>
  <c r="BE95" i="276"/>
  <c r="AV47" i="276"/>
  <c r="N47" i="370" s="1"/>
  <c r="AV72" i="285"/>
  <c r="AX58" i="285"/>
  <c r="AW65" i="285"/>
  <c r="AV51" i="276"/>
  <c r="N51" i="370" s="1"/>
  <c r="AV76" i="285"/>
  <c r="AT26" i="289"/>
  <c r="AT52" i="276" s="1"/>
  <c r="AT25" i="289"/>
  <c r="AT48" i="276" s="1"/>
  <c r="AU19" i="289" l="1"/>
  <c r="AU21" i="289" s="1"/>
  <c r="AU24" i="289" s="1"/>
  <c r="AV70" i="276"/>
  <c r="AV74" i="285"/>
  <c r="BH34" i="289"/>
  <c r="BH37" i="289" s="1"/>
  <c r="BG61" i="276"/>
  <c r="BF62" i="276"/>
  <c r="BF95" i="276"/>
  <c r="AW67" i="285"/>
  <c r="AW66" i="285"/>
  <c r="AX41" i="285"/>
  <c r="AX44" i="285" s="1"/>
  <c r="AX61" i="285" s="1"/>
  <c r="AX62" i="285" s="1"/>
  <c r="AT89" i="276"/>
  <c r="AT54" i="276"/>
  <c r="AT56" i="276" s="1"/>
  <c r="AT83" i="276" s="1"/>
  <c r="AV69" i="276"/>
  <c r="AV18" i="289" l="1"/>
  <c r="AV72" i="276"/>
  <c r="AV76" i="276" s="1"/>
  <c r="BG95" i="276"/>
  <c r="BG62" i="276"/>
  <c r="BH61" i="276"/>
  <c r="O61" i="370" s="1"/>
  <c r="BI34" i="289"/>
  <c r="BI37" i="289" s="1"/>
  <c r="AY58" i="285"/>
  <c r="AX65" i="285"/>
  <c r="AW47" i="276"/>
  <c r="AW72" i="285"/>
  <c r="AW51" i="276"/>
  <c r="AW76" i="285"/>
  <c r="AU26" i="289"/>
  <c r="AU52" i="276" s="1"/>
  <c r="AU25" i="289"/>
  <c r="AU48" i="276" s="1"/>
  <c r="AV19" i="289" l="1"/>
  <c r="AV21" i="289" s="1"/>
  <c r="AW18" i="289" s="1"/>
  <c r="AW70" i="276"/>
  <c r="AW74" i="285"/>
  <c r="BI61" i="276"/>
  <c r="BJ34" i="289"/>
  <c r="BJ37" i="289" s="1"/>
  <c r="O62" i="370"/>
  <c r="BH62" i="276"/>
  <c r="BH95" i="276"/>
  <c r="AV24" i="289"/>
  <c r="AW69" i="276"/>
  <c r="AX67" i="285"/>
  <c r="AX66" i="285"/>
  <c r="AU89" i="276"/>
  <c r="AU54" i="276"/>
  <c r="AU56" i="276" s="1"/>
  <c r="AU83" i="276" s="1"/>
  <c r="AY41" i="285"/>
  <c r="AY44" i="285" s="1"/>
  <c r="AY61" i="285" s="1"/>
  <c r="AY62" i="285" s="1"/>
  <c r="AW72" i="276" l="1"/>
  <c r="AW76" i="276" s="1"/>
  <c r="BJ61" i="276"/>
  <c r="BK34" i="289"/>
  <c r="BK37" i="289" s="1"/>
  <c r="BI95" i="276"/>
  <c r="BI62" i="276"/>
  <c r="AZ58" i="285"/>
  <c r="AY65" i="285"/>
  <c r="AV25" i="289"/>
  <c r="AV48" i="276" s="1"/>
  <c r="N48" i="370" s="1"/>
  <c r="AV26" i="289"/>
  <c r="AV52" i="276" s="1"/>
  <c r="N52" i="370" s="1"/>
  <c r="AX47" i="276"/>
  <c r="AX72" i="285"/>
  <c r="AX51" i="276"/>
  <c r="AX76" i="285"/>
  <c r="AX70" i="276" l="1"/>
  <c r="AX74" i="285"/>
  <c r="AW19" i="289"/>
  <c r="AW21" i="289" s="1"/>
  <c r="AX18" i="289" s="1"/>
  <c r="BK61" i="276"/>
  <c r="BL34" i="289"/>
  <c r="BL37" i="289" s="1"/>
  <c r="BJ62" i="276"/>
  <c r="BJ95" i="276"/>
  <c r="N54" i="370"/>
  <c r="N56" i="370" s="1"/>
  <c r="AZ41" i="285"/>
  <c r="AZ44" i="285" s="1"/>
  <c r="AZ61" i="285" s="1"/>
  <c r="AZ62" i="285" s="1"/>
  <c r="AV89" i="276"/>
  <c r="AV54" i="276"/>
  <c r="AV56" i="276" s="1"/>
  <c r="AV83" i="276" s="1"/>
  <c r="AX69" i="276"/>
  <c r="AY67" i="285"/>
  <c r="AY66" i="285"/>
  <c r="AW24" i="289" l="1"/>
  <c r="AW25" i="289" s="1"/>
  <c r="AW48" i="276" s="1"/>
  <c r="AX72" i="276"/>
  <c r="AX76" i="276" s="1"/>
  <c r="BL61" i="276"/>
  <c r="BM34" i="289"/>
  <c r="BM37" i="289" s="1"/>
  <c r="BK62" i="276"/>
  <c r="BK95" i="276"/>
  <c r="AY47" i="276"/>
  <c r="AY72" i="285"/>
  <c r="AZ65" i="285"/>
  <c r="BA58" i="285"/>
  <c r="AY51" i="276"/>
  <c r="AY76" i="285"/>
  <c r="AW26" i="289" l="1"/>
  <c r="AW52" i="276" s="1"/>
  <c r="AW54" i="276" s="1"/>
  <c r="AW56" i="276" s="1"/>
  <c r="AW83" i="276" s="1"/>
  <c r="AY70" i="276"/>
  <c r="AY74" i="285"/>
  <c r="AY69" i="276" s="1"/>
  <c r="AX19" i="289"/>
  <c r="AX21" i="289" s="1"/>
  <c r="AX24" i="289" s="1"/>
  <c r="BM61" i="276"/>
  <c r="BN34" i="289"/>
  <c r="BN37" i="289" s="1"/>
  <c r="BL95" i="276"/>
  <c r="BL62" i="276"/>
  <c r="AZ67" i="285"/>
  <c r="AZ66" i="285"/>
  <c r="BA41" i="285"/>
  <c r="BA44" i="285" s="1"/>
  <c r="BA61" i="285" s="1"/>
  <c r="BA62" i="285" s="1"/>
  <c r="AW89" i="276" l="1"/>
  <c r="AY18" i="289"/>
  <c r="AY72" i="276"/>
  <c r="AY76" i="276" s="1"/>
  <c r="BN61" i="276"/>
  <c r="BO34" i="289"/>
  <c r="BO37" i="289" s="1"/>
  <c r="BM95" i="276"/>
  <c r="BM62" i="276"/>
  <c r="BB58" i="285"/>
  <c r="BA65" i="285"/>
  <c r="AX26" i="289"/>
  <c r="AX52" i="276" s="1"/>
  <c r="AX25" i="289"/>
  <c r="AX48" i="276" s="1"/>
  <c r="AZ47" i="276"/>
  <c r="AZ72" i="285"/>
  <c r="AZ51" i="276"/>
  <c r="AZ76" i="285"/>
  <c r="AZ70" i="276" l="1"/>
  <c r="AZ74" i="285"/>
  <c r="AY19" i="289"/>
  <c r="AY21" i="289" s="1"/>
  <c r="AY24" i="289" s="1"/>
  <c r="BO61" i="276"/>
  <c r="BP34" i="289"/>
  <c r="BP37" i="289" s="1"/>
  <c r="BN95" i="276"/>
  <c r="BN62" i="276"/>
  <c r="AX89" i="276"/>
  <c r="AX54" i="276"/>
  <c r="AX56" i="276" s="1"/>
  <c r="AX83" i="276" s="1"/>
  <c r="BA67" i="285"/>
  <c r="BA66" i="285"/>
  <c r="AZ69" i="276"/>
  <c r="BB41" i="285"/>
  <c r="BB44" i="285" s="1"/>
  <c r="BB61" i="285" s="1"/>
  <c r="BB62" i="285" s="1"/>
  <c r="AZ18" i="289" l="1"/>
  <c r="AZ72" i="276"/>
  <c r="AZ76" i="276" s="1"/>
  <c r="BQ34" i="289"/>
  <c r="BQ37" i="289" s="1"/>
  <c r="BP61" i="276"/>
  <c r="BO62" i="276"/>
  <c r="BO95" i="276"/>
  <c r="BC58" i="285"/>
  <c r="BB65" i="285"/>
  <c r="BA47" i="276"/>
  <c r="BA72" i="285"/>
  <c r="BA51" i="276"/>
  <c r="BA76" i="285"/>
  <c r="AY26" i="289"/>
  <c r="AY52" i="276" s="1"/>
  <c r="AY25" i="289"/>
  <c r="AY48" i="276" s="1"/>
  <c r="BA70" i="276" l="1"/>
  <c r="BA74" i="285"/>
  <c r="BA69" i="276" s="1"/>
  <c r="AZ19" i="289"/>
  <c r="AZ21" i="289" s="1"/>
  <c r="BA18" i="289" s="1"/>
  <c r="BP62" i="276"/>
  <c r="BP95" i="276"/>
  <c r="BQ61" i="276"/>
  <c r="BR34" i="289"/>
  <c r="BR37" i="289" s="1"/>
  <c r="AY89" i="276"/>
  <c r="AY54" i="276"/>
  <c r="AY56" i="276" s="1"/>
  <c r="AY83" i="276" s="1"/>
  <c r="BB67" i="285"/>
  <c r="BB66" i="285"/>
  <c r="BC41" i="285"/>
  <c r="BC44" i="285" s="1"/>
  <c r="BC61" i="285" s="1"/>
  <c r="BC62" i="285" s="1"/>
  <c r="AZ24" i="289" l="1"/>
  <c r="AZ25" i="289" s="1"/>
  <c r="AZ48" i="276" s="1"/>
  <c r="BA72" i="276"/>
  <c r="BA76" i="276" s="1"/>
  <c r="BS34" i="289"/>
  <c r="BS37" i="289" s="1"/>
  <c r="BR61" i="276"/>
  <c r="BQ62" i="276"/>
  <c r="BQ95" i="276"/>
  <c r="BB47" i="276"/>
  <c r="BB72" i="285"/>
  <c r="BB51" i="276"/>
  <c r="BB76" i="285"/>
  <c r="BD58" i="285"/>
  <c r="BC65" i="285"/>
  <c r="AZ26" i="289"/>
  <c r="AZ52" i="276" s="1"/>
  <c r="BB70" i="276" l="1"/>
  <c r="BB74" i="285"/>
  <c r="BB69" i="276" s="1"/>
  <c r="BA19" i="289"/>
  <c r="BA21" i="289" s="1"/>
  <c r="BB18" i="289" s="1"/>
  <c r="BR62" i="276"/>
  <c r="BR95" i="276"/>
  <c r="BS61" i="276"/>
  <c r="BT34" i="289"/>
  <c r="BT37" i="289" s="1"/>
  <c r="AZ89" i="276"/>
  <c r="AZ54" i="276"/>
  <c r="AZ56" i="276" s="1"/>
  <c r="AZ83" i="276" s="1"/>
  <c r="BC67" i="285"/>
  <c r="BC66" i="285"/>
  <c r="BD41" i="285"/>
  <c r="BD44" i="285" s="1"/>
  <c r="BD61" i="285" s="1"/>
  <c r="BD62" i="285" s="1"/>
  <c r="BB72" i="276" l="1"/>
  <c r="BB19" i="289" s="1"/>
  <c r="BB21" i="289" s="1"/>
  <c r="BA24" i="289"/>
  <c r="BA26" i="289" s="1"/>
  <c r="BA52" i="276" s="1"/>
  <c r="BU34" i="289"/>
  <c r="BU37" i="289" s="1"/>
  <c r="BT61" i="276"/>
  <c r="P61" i="370" s="1"/>
  <c r="BS62" i="276"/>
  <c r="BS95" i="276"/>
  <c r="BD65" i="285"/>
  <c r="BE58" i="285"/>
  <c r="BB76" i="276"/>
  <c r="BC47" i="276"/>
  <c r="BC72" i="285"/>
  <c r="BC51" i="276"/>
  <c r="BC76" i="285"/>
  <c r="BC70" i="276" l="1"/>
  <c r="BC74" i="285"/>
  <c r="BC69" i="276" s="1"/>
  <c r="BA25" i="289"/>
  <c r="BA48" i="276" s="1"/>
  <c r="BA54" i="276" s="1"/>
  <c r="BA56" i="276" s="1"/>
  <c r="BA83" i="276" s="1"/>
  <c r="P62" i="370"/>
  <c r="BT62" i="276"/>
  <c r="BT95" i="276"/>
  <c r="BU61" i="276"/>
  <c r="BV34" i="289"/>
  <c r="BV37" i="289" s="1"/>
  <c r="BB24" i="289"/>
  <c r="BC18" i="289"/>
  <c r="BE41" i="285"/>
  <c r="BE44" i="285" s="1"/>
  <c r="BE61" i="285" s="1"/>
  <c r="BE62" i="285" s="1"/>
  <c r="BD67" i="285"/>
  <c r="BD66" i="285"/>
  <c r="BC72" i="276" l="1"/>
  <c r="BC19" i="289" s="1"/>
  <c r="BC21" i="289" s="1"/>
  <c r="BA89" i="276"/>
  <c r="BV61" i="276"/>
  <c r="BW34" i="289"/>
  <c r="BW37" i="289" s="1"/>
  <c r="BU62" i="276"/>
  <c r="BU95" i="276"/>
  <c r="BF58" i="285"/>
  <c r="BE65" i="285"/>
  <c r="BD51" i="276"/>
  <c r="BD76" i="285"/>
  <c r="BB26" i="289"/>
  <c r="BB52" i="276" s="1"/>
  <c r="BB25" i="289"/>
  <c r="BB48" i="276" s="1"/>
  <c r="BC76" i="276"/>
  <c r="BD47" i="276"/>
  <c r="BD72" i="285"/>
  <c r="BD74" i="285" l="1"/>
  <c r="BD70" i="276"/>
  <c r="BW61" i="276"/>
  <c r="BX34" i="289"/>
  <c r="BX37" i="289" s="1"/>
  <c r="BV62" i="276"/>
  <c r="BV95" i="276"/>
  <c r="BC24" i="289"/>
  <c r="BD18" i="289"/>
  <c r="BB89" i="276"/>
  <c r="BB54" i="276"/>
  <c r="BB56" i="276" s="1"/>
  <c r="BB83" i="276" s="1"/>
  <c r="BE67" i="285"/>
  <c r="BE66" i="285"/>
  <c r="BD69" i="276"/>
  <c r="BF41" i="285"/>
  <c r="BF44" i="285" s="1"/>
  <c r="BF61" i="285" s="1"/>
  <c r="BF62" i="285" s="1"/>
  <c r="BD72" i="276" l="1"/>
  <c r="BD76" i="276" s="1"/>
  <c r="BX61" i="276"/>
  <c r="BY34" i="289"/>
  <c r="BY37" i="289" s="1"/>
  <c r="BW95" i="276"/>
  <c r="BW62" i="276"/>
  <c r="BE47" i="276"/>
  <c r="BE72" i="285"/>
  <c r="BE51" i="276"/>
  <c r="BE76" i="285"/>
  <c r="BG58" i="285"/>
  <c r="BF65" i="285"/>
  <c r="BC26" i="289"/>
  <c r="BC52" i="276" s="1"/>
  <c r="BC25" i="289"/>
  <c r="BC48" i="276" s="1"/>
  <c r="BD19" i="289" l="1"/>
  <c r="BD21" i="289" s="1"/>
  <c r="BD24" i="289" s="1"/>
  <c r="BE70" i="276"/>
  <c r="BE74" i="285"/>
  <c r="BY61" i="276"/>
  <c r="BZ34" i="289"/>
  <c r="BZ37" i="289" s="1"/>
  <c r="BX62" i="276"/>
  <c r="BX95" i="276"/>
  <c r="BC89" i="276"/>
  <c r="BC54" i="276"/>
  <c r="BC56" i="276" s="1"/>
  <c r="BC83" i="276" s="1"/>
  <c r="BF67" i="285"/>
  <c r="BF66" i="285"/>
  <c r="BG41" i="285"/>
  <c r="BG44" i="285" s="1"/>
  <c r="BG61" i="285" s="1"/>
  <c r="BG62" i="285" s="1"/>
  <c r="BE69" i="276"/>
  <c r="BE18" i="289" l="1"/>
  <c r="BE72" i="276"/>
  <c r="BE76" i="276" s="1"/>
  <c r="BZ61" i="276"/>
  <c r="CA34" i="289"/>
  <c r="CA37" i="289" s="1"/>
  <c r="BY62" i="276"/>
  <c r="BY95" i="276"/>
  <c r="BF47" i="276"/>
  <c r="BF72" i="285"/>
  <c r="BF51" i="276"/>
  <c r="BF76" i="285"/>
  <c r="BH58" i="285"/>
  <c r="BG65" i="285"/>
  <c r="BD26" i="289"/>
  <c r="BD52" i="276" s="1"/>
  <c r="BD25" i="289"/>
  <c r="BD48" i="276" s="1"/>
  <c r="BE19" i="289" l="1"/>
  <c r="BE21" i="289" s="1"/>
  <c r="BF18" i="289" s="1"/>
  <c r="BF70" i="276"/>
  <c r="BF74" i="285"/>
  <c r="BF69" i="276" s="1"/>
  <c r="CA61" i="276"/>
  <c r="CB34" i="289"/>
  <c r="CB37" i="289" s="1"/>
  <c r="BZ95" i="276"/>
  <c r="BZ62" i="276"/>
  <c r="BH41" i="285"/>
  <c r="BH44" i="285" s="1"/>
  <c r="BH61" i="285" s="1"/>
  <c r="BH62" i="285" s="1"/>
  <c r="BD89" i="276"/>
  <c r="BD54" i="276"/>
  <c r="BD56" i="276" s="1"/>
  <c r="BD83" i="276" s="1"/>
  <c r="BG67" i="285"/>
  <c r="BG66" i="285"/>
  <c r="BE24" i="289" l="1"/>
  <c r="BE25" i="289" s="1"/>
  <c r="BE48" i="276" s="1"/>
  <c r="BF72" i="276"/>
  <c r="BF76" i="276" s="1"/>
  <c r="CB61" i="276"/>
  <c r="CC34" i="289"/>
  <c r="CC37" i="289" s="1"/>
  <c r="CA62" i="276"/>
  <c r="CA95" i="276"/>
  <c r="BH65" i="285"/>
  <c r="BI58" i="285"/>
  <c r="BG51" i="276"/>
  <c r="BG76" i="285"/>
  <c r="BG47" i="276"/>
  <c r="BG72" i="285"/>
  <c r="BE26" i="289" l="1"/>
  <c r="BE52" i="276" s="1"/>
  <c r="BE54" i="276" s="1"/>
  <c r="BE56" i="276" s="1"/>
  <c r="BE83" i="276" s="1"/>
  <c r="BF19" i="289"/>
  <c r="BF21" i="289" s="1"/>
  <c r="BF24" i="289" s="1"/>
  <c r="BG74" i="285"/>
  <c r="BG69" i="276" s="1"/>
  <c r="BG70" i="276"/>
  <c r="CC61" i="276"/>
  <c r="CD34" i="289"/>
  <c r="CD37" i="289" s="1"/>
  <c r="CB95" i="276"/>
  <c r="CB62" i="276"/>
  <c r="BI41" i="285"/>
  <c r="BI44" i="285" s="1"/>
  <c r="BI61" i="285" s="1"/>
  <c r="BI62" i="285" s="1"/>
  <c r="BH67" i="285"/>
  <c r="BH66" i="285"/>
  <c r="BE89" i="276" l="1"/>
  <c r="BG18" i="289"/>
  <c r="BG72" i="276"/>
  <c r="BG76" i="276" s="1"/>
  <c r="CD61" i="276"/>
  <c r="CE34" i="289"/>
  <c r="CE37" i="289" s="1"/>
  <c r="CC62" i="276"/>
  <c r="CC95" i="276"/>
  <c r="BH47" i="276"/>
  <c r="O47" i="370" s="1"/>
  <c r="BH72" i="285"/>
  <c r="BH51" i="276"/>
  <c r="O51" i="370" s="1"/>
  <c r="BH76" i="285"/>
  <c r="BJ58" i="285"/>
  <c r="BI65" i="285"/>
  <c r="BF26" i="289"/>
  <c r="BF52" i="276" s="1"/>
  <c r="BF25" i="289"/>
  <c r="BF48" i="276" s="1"/>
  <c r="BG19" i="289" l="1"/>
  <c r="BG21" i="289" s="1"/>
  <c r="BG24" i="289" s="1"/>
  <c r="BH70" i="276"/>
  <c r="BH74" i="285"/>
  <c r="BH69" i="276" s="1"/>
  <c r="CE61" i="276"/>
  <c r="CE95" i="276" s="1"/>
  <c r="CF34" i="289"/>
  <c r="CF37" i="289" s="1"/>
  <c r="CF61" i="276" s="1"/>
  <c r="CE62" i="276"/>
  <c r="CD62" i="276"/>
  <c r="CD95" i="276"/>
  <c r="BI67" i="285"/>
  <c r="BI66" i="285"/>
  <c r="BF89" i="276"/>
  <c r="BF54" i="276"/>
  <c r="BF56" i="276" s="1"/>
  <c r="BF83" i="276" s="1"/>
  <c r="BJ41" i="285"/>
  <c r="BJ44" i="285" s="1"/>
  <c r="BJ61" i="285" s="1"/>
  <c r="BJ62" i="285" s="1"/>
  <c r="BH18" i="289" l="1"/>
  <c r="CF95" i="276"/>
  <c r="CF62" i="276"/>
  <c r="Q61" i="370"/>
  <c r="Q62" i="370" s="1"/>
  <c r="F95" i="276"/>
  <c r="F12" i="286" s="1"/>
  <c r="BK58" i="285"/>
  <c r="BJ65" i="285"/>
  <c r="BG26" i="289"/>
  <c r="BG52" i="276" s="1"/>
  <c r="BG25" i="289"/>
  <c r="BG48" i="276" s="1"/>
  <c r="BI47" i="276"/>
  <c r="BI72" i="285"/>
  <c r="BH72" i="276"/>
  <c r="BI51" i="276"/>
  <c r="BI76" i="285"/>
  <c r="BI70" i="276" l="1"/>
  <c r="BI74" i="285"/>
  <c r="BI69" i="276" s="1"/>
  <c r="BH76" i="276"/>
  <c r="BH19" i="289"/>
  <c r="BH21" i="289" s="1"/>
  <c r="BG89" i="276"/>
  <c r="BG54" i="276"/>
  <c r="BG56" i="276" s="1"/>
  <c r="BG83" i="276" s="1"/>
  <c r="BJ67" i="285"/>
  <c r="BJ66" i="285"/>
  <c r="BK41" i="285"/>
  <c r="BK44" i="285" s="1"/>
  <c r="BK61" i="285" s="1"/>
  <c r="BK62" i="285" s="1"/>
  <c r="BJ51" i="276" l="1"/>
  <c r="BJ76" i="285"/>
  <c r="BI72" i="276"/>
  <c r="BH24" i="289"/>
  <c r="BI18" i="289"/>
  <c r="BL58" i="285"/>
  <c r="BK65" i="285"/>
  <c r="BJ47" i="276"/>
  <c r="BJ72" i="285"/>
  <c r="BJ70" i="276" l="1"/>
  <c r="BJ74" i="285"/>
  <c r="BI76" i="276"/>
  <c r="BI19" i="289"/>
  <c r="BI21" i="289" s="1"/>
  <c r="BK67" i="285"/>
  <c r="BK66" i="285"/>
  <c r="BL41" i="285"/>
  <c r="BL44" i="285" s="1"/>
  <c r="BL61" i="285" s="1"/>
  <c r="BL62" i="285" s="1"/>
  <c r="BJ69" i="276"/>
  <c r="BH26" i="289"/>
  <c r="BH52" i="276" s="1"/>
  <c r="O52" i="370" s="1"/>
  <c r="BH25" i="289"/>
  <c r="BH48" i="276" s="1"/>
  <c r="O48" i="370" s="1"/>
  <c r="O54" i="370" l="1"/>
  <c r="O56" i="370" s="1"/>
  <c r="BL65" i="285"/>
  <c r="BM58" i="285"/>
  <c r="BH89" i="276"/>
  <c r="BH54" i="276"/>
  <c r="BH56" i="276" s="1"/>
  <c r="BH83" i="276" s="1"/>
  <c r="BJ72" i="276"/>
  <c r="BK47" i="276"/>
  <c r="BK72" i="285"/>
  <c r="BK51" i="276"/>
  <c r="BK76" i="285"/>
  <c r="BJ18" i="289"/>
  <c r="BI24" i="289"/>
  <c r="BK70" i="276" l="1"/>
  <c r="BK74" i="285"/>
  <c r="BK69" i="276" s="1"/>
  <c r="BI26" i="289"/>
  <c r="BI52" i="276" s="1"/>
  <c r="BI25" i="289"/>
  <c r="BI48" i="276" s="1"/>
  <c r="BM41" i="285"/>
  <c r="BM44" i="285" s="1"/>
  <c r="BM61" i="285" s="1"/>
  <c r="BM62" i="285" s="1"/>
  <c r="BJ76" i="276"/>
  <c r="BJ19" i="289"/>
  <c r="BJ21" i="289" s="1"/>
  <c r="BL67" i="285"/>
  <c r="BL66" i="285"/>
  <c r="BN58" i="285" l="1"/>
  <c r="BM65" i="285"/>
  <c r="BL47" i="276"/>
  <c r="BL72" i="285"/>
  <c r="BK72" i="276"/>
  <c r="BJ24" i="289"/>
  <c r="BK18" i="289"/>
  <c r="BL51" i="276"/>
  <c r="BL76" i="285"/>
  <c r="BI89" i="276"/>
  <c r="BI54" i="276"/>
  <c r="BI56" i="276" s="1"/>
  <c r="BI83" i="276" s="1"/>
  <c r="BL74" i="285" l="1"/>
  <c r="BL70" i="276"/>
  <c r="BL69" i="276"/>
  <c r="BM67" i="285"/>
  <c r="BM66" i="285"/>
  <c r="BJ26" i="289"/>
  <c r="BJ52" i="276" s="1"/>
  <c r="BJ25" i="289"/>
  <c r="BJ48" i="276" s="1"/>
  <c r="BK76" i="276"/>
  <c r="BK19" i="289"/>
  <c r="BK21" i="289" s="1"/>
  <c r="BN41" i="285"/>
  <c r="BN44" i="285" s="1"/>
  <c r="BN61" i="285" s="1"/>
  <c r="BN62" i="285" s="1"/>
  <c r="BL72" i="276" l="1"/>
  <c r="BL76" i="276" s="1"/>
  <c r="BO58" i="285"/>
  <c r="BN65" i="285"/>
  <c r="BK24" i="289"/>
  <c r="BL18" i="289"/>
  <c r="BJ89" i="276"/>
  <c r="BJ54" i="276"/>
  <c r="BJ56" i="276" s="1"/>
  <c r="BJ83" i="276" s="1"/>
  <c r="BM47" i="276"/>
  <c r="BM72" i="285"/>
  <c r="BM51" i="276"/>
  <c r="BM76" i="285"/>
  <c r="BL19" i="289" l="1"/>
  <c r="BL21" i="289" s="1"/>
  <c r="BM70" i="276"/>
  <c r="BM74" i="285"/>
  <c r="BM69" i="276" s="1"/>
  <c r="BK26" i="289"/>
  <c r="BK52" i="276" s="1"/>
  <c r="BK25" i="289"/>
  <c r="BK48" i="276" s="1"/>
  <c r="BN67" i="285"/>
  <c r="BN66" i="285"/>
  <c r="BO41" i="285"/>
  <c r="BO44" i="285" s="1"/>
  <c r="BO61" i="285" s="1"/>
  <c r="BO62" i="285" s="1"/>
  <c r="BM72" i="276" l="1"/>
  <c r="BM76" i="276" s="1"/>
  <c r="BP58" i="285"/>
  <c r="BO65" i="285"/>
  <c r="BN51" i="276"/>
  <c r="BN76" i="285"/>
  <c r="BN47" i="276"/>
  <c r="BN72" i="285"/>
  <c r="BK89" i="276"/>
  <c r="BK54" i="276"/>
  <c r="BK56" i="276" s="1"/>
  <c r="BK83" i="276" s="1"/>
  <c r="BL24" i="289"/>
  <c r="BM18" i="289"/>
  <c r="BM19" i="289" l="1"/>
  <c r="BM21" i="289" s="1"/>
  <c r="BN18" i="289" s="1"/>
  <c r="BN74" i="285"/>
  <c r="BN69" i="276" s="1"/>
  <c r="BN70" i="276"/>
  <c r="BL26" i="289"/>
  <c r="BL52" i="276" s="1"/>
  <c r="BL25" i="289"/>
  <c r="BL48" i="276" s="1"/>
  <c r="BO67" i="285"/>
  <c r="BO66" i="285"/>
  <c r="BP41" i="285"/>
  <c r="BP44" i="285" s="1"/>
  <c r="BP61" i="285" s="1"/>
  <c r="BP62" i="285" s="1"/>
  <c r="BN72" i="276" l="1"/>
  <c r="BN19" i="289" s="1"/>
  <c r="BN21" i="289" s="1"/>
  <c r="BM24" i="289"/>
  <c r="BM26" i="289" s="1"/>
  <c r="BM52" i="276" s="1"/>
  <c r="BP65" i="285"/>
  <c r="BQ58" i="285"/>
  <c r="BN76" i="276"/>
  <c r="BL89" i="276"/>
  <c r="BL54" i="276"/>
  <c r="BL56" i="276" s="1"/>
  <c r="BL83" i="276" s="1"/>
  <c r="BO47" i="276"/>
  <c r="BO72" i="285"/>
  <c r="BO51" i="276"/>
  <c r="BO76" i="285"/>
  <c r="BO70" i="276" l="1"/>
  <c r="BO74" i="285"/>
  <c r="BM25" i="289"/>
  <c r="BM48" i="276" s="1"/>
  <c r="BM89" i="276" s="1"/>
  <c r="BO69" i="276"/>
  <c r="BQ41" i="285"/>
  <c r="BQ44" i="285" s="1"/>
  <c r="BQ61" i="285" s="1"/>
  <c r="BQ62" i="285" s="1"/>
  <c r="BN24" i="289"/>
  <c r="BO18" i="289"/>
  <c r="BP67" i="285"/>
  <c r="BP66" i="285"/>
  <c r="BO72" i="276" l="1"/>
  <c r="BO19" i="289" s="1"/>
  <c r="BO21" i="289" s="1"/>
  <c r="BM54" i="276"/>
  <c r="BM56" i="276" s="1"/>
  <c r="BM83" i="276" s="1"/>
  <c r="BR58" i="285"/>
  <c r="BQ65" i="285"/>
  <c r="BP51" i="276"/>
  <c r="BP76" i="285"/>
  <c r="BN26" i="289"/>
  <c r="BN52" i="276" s="1"/>
  <c r="BN25" i="289"/>
  <c r="BN48" i="276" s="1"/>
  <c r="BO76" i="276"/>
  <c r="BP47" i="276"/>
  <c r="BP72" i="285"/>
  <c r="BP74" i="285" l="1"/>
  <c r="BP70" i="276"/>
  <c r="BO24" i="289"/>
  <c r="BP18" i="289"/>
  <c r="BN89" i="276"/>
  <c r="BN54" i="276"/>
  <c r="BN56" i="276" s="1"/>
  <c r="BN83" i="276" s="1"/>
  <c r="BP69" i="276"/>
  <c r="BQ67" i="285"/>
  <c r="BQ66" i="285"/>
  <c r="BR41" i="285"/>
  <c r="BR44" i="285" s="1"/>
  <c r="BR61" i="285" s="1"/>
  <c r="BR62" i="285" s="1"/>
  <c r="BP72" i="276" l="1"/>
  <c r="BP76" i="276" s="1"/>
  <c r="BQ51" i="276"/>
  <c r="BQ76" i="285"/>
  <c r="BS58" i="285"/>
  <c r="BR65" i="285"/>
  <c r="BQ47" i="276"/>
  <c r="BQ72" i="285"/>
  <c r="BO26" i="289"/>
  <c r="BO52" i="276" s="1"/>
  <c r="BO25" i="289"/>
  <c r="BO48" i="276" s="1"/>
  <c r="BP19" i="289" l="1"/>
  <c r="BP21" i="289" s="1"/>
  <c r="BQ18" i="289" s="1"/>
  <c r="BQ74" i="285"/>
  <c r="BQ69" i="276" s="1"/>
  <c r="BQ70" i="276"/>
  <c r="BO89" i="276"/>
  <c r="BO54" i="276"/>
  <c r="BO56" i="276" s="1"/>
  <c r="BO83" i="276" s="1"/>
  <c r="BS41" i="285"/>
  <c r="BS44" i="285" s="1"/>
  <c r="BS61" i="285" s="1"/>
  <c r="BS62" i="285" s="1"/>
  <c r="BR67" i="285"/>
  <c r="BR66" i="285"/>
  <c r="BP24" i="289"/>
  <c r="BQ72" i="276" l="1"/>
  <c r="BQ76" i="276" s="1"/>
  <c r="BT58" i="285"/>
  <c r="BS65" i="285"/>
  <c r="BP26" i="289"/>
  <c r="BP52" i="276" s="1"/>
  <c r="BP25" i="289"/>
  <c r="BP48" i="276" s="1"/>
  <c r="BR47" i="276"/>
  <c r="BR72" i="285"/>
  <c r="BR51" i="276"/>
  <c r="BR76" i="285"/>
  <c r="BQ19" i="289" l="1"/>
  <c r="BQ21" i="289" s="1"/>
  <c r="BR18" i="289" s="1"/>
  <c r="BR70" i="276"/>
  <c r="BR74" i="285"/>
  <c r="BR69" i="276" s="1"/>
  <c r="BP89" i="276"/>
  <c r="BP54" i="276"/>
  <c r="BP56" i="276" s="1"/>
  <c r="BP83" i="276" s="1"/>
  <c r="BS67" i="285"/>
  <c r="BS66" i="285"/>
  <c r="BT41" i="285"/>
  <c r="BT44" i="285" s="1"/>
  <c r="BT61" i="285" s="1"/>
  <c r="BT62" i="285" s="1"/>
  <c r="BQ24" i="289" l="1"/>
  <c r="BQ25" i="289" s="1"/>
  <c r="BQ48" i="276" s="1"/>
  <c r="BR72" i="276"/>
  <c r="BR76" i="276" s="1"/>
  <c r="BT65" i="285"/>
  <c r="BU58" i="285"/>
  <c r="BS47" i="276"/>
  <c r="BS72" i="285"/>
  <c r="BS51" i="276"/>
  <c r="BS76" i="285"/>
  <c r="BQ26" i="289"/>
  <c r="BQ52" i="276" s="1"/>
  <c r="BR19" i="289" l="1"/>
  <c r="BR21" i="289" s="1"/>
  <c r="BS18" i="289" s="1"/>
  <c r="BS70" i="276"/>
  <c r="BS74" i="285"/>
  <c r="BS69" i="276" s="1"/>
  <c r="BU41" i="285"/>
  <c r="BU44" i="285" s="1"/>
  <c r="BU61" i="285" s="1"/>
  <c r="BU62" i="285" s="1"/>
  <c r="BT67" i="285"/>
  <c r="BT66" i="285"/>
  <c r="BQ89" i="276"/>
  <c r="BQ54" i="276"/>
  <c r="BQ56" i="276" s="1"/>
  <c r="BQ83" i="276" s="1"/>
  <c r="BR24" i="289" l="1"/>
  <c r="BR25" i="289" s="1"/>
  <c r="BR48" i="276" s="1"/>
  <c r="BS72" i="276"/>
  <c r="BS76" i="276" s="1"/>
  <c r="BR26" i="289"/>
  <c r="BR52" i="276" s="1"/>
  <c r="BT47" i="276"/>
  <c r="P47" i="370" s="1"/>
  <c r="BT72" i="285"/>
  <c r="BV58" i="285"/>
  <c r="BU65" i="285"/>
  <c r="BT51" i="276"/>
  <c r="P51" i="370" s="1"/>
  <c r="BT76" i="285"/>
  <c r="BS19" i="289" l="1"/>
  <c r="BS21" i="289" s="1"/>
  <c r="BS24" i="289" s="1"/>
  <c r="BT70" i="276"/>
  <c r="BT74" i="285"/>
  <c r="BT69" i="276" s="1"/>
  <c r="BR89" i="276"/>
  <c r="BR54" i="276"/>
  <c r="BR56" i="276" s="1"/>
  <c r="BR83" i="276" s="1"/>
  <c r="BU67" i="285"/>
  <c r="BU66" i="285"/>
  <c r="BV41" i="285"/>
  <c r="BV44" i="285" s="1"/>
  <c r="BV61" i="285" s="1"/>
  <c r="BV62" i="285" s="1"/>
  <c r="BT18" i="289" l="1"/>
  <c r="BW58" i="285"/>
  <c r="BV65" i="285"/>
  <c r="BU47" i="276"/>
  <c r="BU72" i="285"/>
  <c r="BU51" i="276"/>
  <c r="BU76" i="285"/>
  <c r="BT72" i="276"/>
  <c r="BS26" i="289"/>
  <c r="BS52" i="276" s="1"/>
  <c r="BS25" i="289"/>
  <c r="BS48" i="276" s="1"/>
  <c r="BU70" i="276" l="1"/>
  <c r="BU74" i="285"/>
  <c r="BU69" i="276" s="1"/>
  <c r="BS89" i="276"/>
  <c r="BS54" i="276"/>
  <c r="BS56" i="276" s="1"/>
  <c r="BS83" i="276" s="1"/>
  <c r="BV67" i="285"/>
  <c r="BV66" i="285"/>
  <c r="BT76" i="276"/>
  <c r="BT19" i="289"/>
  <c r="BT21" i="289" s="1"/>
  <c r="BW41" i="285"/>
  <c r="BW44" i="285" s="1"/>
  <c r="BW61" i="285" s="1"/>
  <c r="BW62" i="285" s="1"/>
  <c r="BX58" i="285" l="1"/>
  <c r="BW65" i="285"/>
  <c r="BV47" i="276"/>
  <c r="BV72" i="285"/>
  <c r="BT24" i="289"/>
  <c r="BU18" i="289"/>
  <c r="BV51" i="276"/>
  <c r="BV76" i="285"/>
  <c r="BU72" i="276"/>
  <c r="BV70" i="276" l="1"/>
  <c r="BV74" i="285"/>
  <c r="BV69" i="276" s="1"/>
  <c r="BW67" i="285"/>
  <c r="BW66" i="285"/>
  <c r="BU76" i="276"/>
  <c r="BU19" i="289"/>
  <c r="BU21" i="289" s="1"/>
  <c r="BT26" i="289"/>
  <c r="BT52" i="276" s="1"/>
  <c r="P52" i="370" s="1"/>
  <c r="BT25" i="289"/>
  <c r="BT48" i="276" s="1"/>
  <c r="P48" i="370" s="1"/>
  <c r="BX41" i="285"/>
  <c r="BX44" i="285" s="1"/>
  <c r="BX61" i="285" s="1"/>
  <c r="BX62" i="285" s="1"/>
  <c r="P54" i="370" l="1"/>
  <c r="P56" i="370" s="1"/>
  <c r="BV18" i="289"/>
  <c r="BU24" i="289"/>
  <c r="BX65" i="285"/>
  <c r="BY58" i="285"/>
  <c r="BV72" i="276"/>
  <c r="BT89" i="276"/>
  <c r="BT54" i="276"/>
  <c r="BT56" i="276" s="1"/>
  <c r="BT83" i="276" s="1"/>
  <c r="BW47" i="276"/>
  <c r="BW72" i="285"/>
  <c r="BW51" i="276"/>
  <c r="BW76" i="285"/>
  <c r="BW70" i="276" l="1"/>
  <c r="BW74" i="285"/>
  <c r="BY41" i="285"/>
  <c r="BY44" i="285" s="1"/>
  <c r="BY61" i="285" s="1"/>
  <c r="BY62" i="285" s="1"/>
  <c r="BX67" i="285"/>
  <c r="BX66" i="285"/>
  <c r="BU26" i="289"/>
  <c r="BU52" i="276" s="1"/>
  <c r="BU25" i="289"/>
  <c r="BU48" i="276" s="1"/>
  <c r="BW69" i="276"/>
  <c r="BV76" i="276"/>
  <c r="BV19" i="289"/>
  <c r="BV21" i="289" s="1"/>
  <c r="BW72" i="276" l="1"/>
  <c r="BW76" i="276" s="1"/>
  <c r="BX47" i="276"/>
  <c r="BX72" i="285"/>
  <c r="BX51" i="276"/>
  <c r="BX76" i="285"/>
  <c r="BU89" i="276"/>
  <c r="BU54" i="276"/>
  <c r="BU56" i="276" s="1"/>
  <c r="BU83" i="276" s="1"/>
  <c r="BZ58" i="285"/>
  <c r="BY65" i="285"/>
  <c r="BV24" i="289"/>
  <c r="BW18" i="289"/>
  <c r="BX70" i="276" l="1"/>
  <c r="BX74" i="285"/>
  <c r="BW19" i="289"/>
  <c r="BW21" i="289" s="1"/>
  <c r="BX69" i="276"/>
  <c r="BV26" i="289"/>
  <c r="BV52" i="276" s="1"/>
  <c r="BV25" i="289"/>
  <c r="BV48" i="276" s="1"/>
  <c r="BY67" i="285"/>
  <c r="BY66" i="285"/>
  <c r="BZ41" i="285"/>
  <c r="BZ44" i="285" s="1"/>
  <c r="BZ61" i="285" s="1"/>
  <c r="BZ62" i="285" s="1"/>
  <c r="BX72" i="276" l="1"/>
  <c r="BX76" i="276" s="1"/>
  <c r="BX18" i="289"/>
  <c r="BW24" i="289"/>
  <c r="BW26" i="289" s="1"/>
  <c r="BW52" i="276" s="1"/>
  <c r="CA58" i="285"/>
  <c r="BZ65" i="285"/>
  <c r="BY51" i="276"/>
  <c r="BY76" i="285"/>
  <c r="BV89" i="276"/>
  <c r="BV54" i="276"/>
  <c r="BV56" i="276" s="1"/>
  <c r="BV83" i="276" s="1"/>
  <c r="BY47" i="276"/>
  <c r="BY72" i="285"/>
  <c r="BX19" i="289" l="1"/>
  <c r="BY74" i="285"/>
  <c r="BY70" i="276"/>
  <c r="BW25" i="289"/>
  <c r="BW48" i="276" s="1"/>
  <c r="BW89" i="276" s="1"/>
  <c r="BX21" i="289"/>
  <c r="BX24" i="289" s="1"/>
  <c r="BY69" i="276"/>
  <c r="BZ67" i="285"/>
  <c r="BZ66" i="285"/>
  <c r="CA41" i="285"/>
  <c r="CA44" i="285" s="1"/>
  <c r="CA61" i="285" s="1"/>
  <c r="CA62" i="285" s="1"/>
  <c r="BY72" i="276" l="1"/>
  <c r="BY76" i="276" s="1"/>
  <c r="BW54" i="276"/>
  <c r="BW56" i="276" s="1"/>
  <c r="BW83" i="276" s="1"/>
  <c r="BY18" i="289"/>
  <c r="BZ51" i="276"/>
  <c r="BZ76" i="285"/>
  <c r="CB58" i="285"/>
  <c r="CA65" i="285"/>
  <c r="BZ47" i="276"/>
  <c r="BZ72" i="285"/>
  <c r="BX26" i="289"/>
  <c r="BX52" i="276" s="1"/>
  <c r="BX25" i="289"/>
  <c r="BX48" i="276" s="1"/>
  <c r="BY19" i="289" l="1"/>
  <c r="BY21" i="289" s="1"/>
  <c r="BZ18" i="289" s="1"/>
  <c r="BZ74" i="285"/>
  <c r="BZ70" i="276"/>
  <c r="BX89" i="276"/>
  <c r="BX54" i="276"/>
  <c r="BX56" i="276" s="1"/>
  <c r="BX83" i="276" s="1"/>
  <c r="CA67" i="285"/>
  <c r="CA66" i="285"/>
  <c r="BZ69" i="276"/>
  <c r="CB41" i="285"/>
  <c r="CB44" i="285" s="1"/>
  <c r="CB61" i="285" s="1"/>
  <c r="CB62" i="285" s="1"/>
  <c r="BY24" i="289" l="1"/>
  <c r="BY25" i="289" s="1"/>
  <c r="BY48" i="276" s="1"/>
  <c r="BZ72" i="276"/>
  <c r="BZ76" i="276" s="1"/>
  <c r="CB65" i="285"/>
  <c r="CC58" i="285"/>
  <c r="CA47" i="276"/>
  <c r="CA72" i="285"/>
  <c r="CA51" i="276"/>
  <c r="CA76" i="285"/>
  <c r="BY26" i="289" l="1"/>
  <c r="BY52" i="276" s="1"/>
  <c r="BY54" i="276" s="1"/>
  <c r="BY56" i="276" s="1"/>
  <c r="BY83" i="276" s="1"/>
  <c r="BZ19" i="289"/>
  <c r="BZ21" i="289" s="1"/>
  <c r="BZ24" i="289" s="1"/>
  <c r="CA70" i="276"/>
  <c r="CA74" i="285"/>
  <c r="CA69" i="276" s="1"/>
  <c r="BY89" i="276"/>
  <c r="CC41" i="285"/>
  <c r="CC44" i="285" s="1"/>
  <c r="CC61" i="285" s="1"/>
  <c r="CC62" i="285" s="1"/>
  <c r="CB67" i="285"/>
  <c r="CB66" i="285"/>
  <c r="CA18" i="289" l="1"/>
  <c r="CA72" i="276"/>
  <c r="CA76" i="276" s="1"/>
  <c r="CD58" i="285"/>
  <c r="CC65" i="285"/>
  <c r="CB47" i="276"/>
  <c r="CB72" i="285"/>
  <c r="CB51" i="276"/>
  <c r="CB76" i="285"/>
  <c r="BZ26" i="289"/>
  <c r="BZ52" i="276" s="1"/>
  <c r="BZ25" i="289"/>
  <c r="BZ48" i="276" s="1"/>
  <c r="CA19" i="289" l="1"/>
  <c r="CA21" i="289" s="1"/>
  <c r="CA24" i="289" s="1"/>
  <c r="CB70" i="276"/>
  <c r="CB74" i="285"/>
  <c r="CB69" i="276" s="1"/>
  <c r="BZ89" i="276"/>
  <c r="BZ54" i="276"/>
  <c r="BZ56" i="276" s="1"/>
  <c r="BZ83" i="276" s="1"/>
  <c r="CC67" i="285"/>
  <c r="CC66" i="285"/>
  <c r="CD41" i="285"/>
  <c r="CD44" i="285" s="1"/>
  <c r="CD61" i="285" s="1"/>
  <c r="CD62" i="285" s="1"/>
  <c r="CB18" i="289" l="1"/>
  <c r="CB72" i="276"/>
  <c r="CB76" i="276" s="1"/>
  <c r="CE58" i="285"/>
  <c r="CD65" i="285"/>
  <c r="CC51" i="276"/>
  <c r="CC76" i="285"/>
  <c r="CC47" i="276"/>
  <c r="CC72" i="285"/>
  <c r="CA26" i="289"/>
  <c r="CA52" i="276" s="1"/>
  <c r="CA25" i="289"/>
  <c r="CA48" i="276" s="1"/>
  <c r="CB19" i="289" l="1"/>
  <c r="CB21" i="289" s="1"/>
  <c r="CB24" i="289" s="1"/>
  <c r="CC74" i="285"/>
  <c r="CC69" i="276" s="1"/>
  <c r="CC70" i="276"/>
  <c r="CD67" i="285"/>
  <c r="CD66" i="285"/>
  <c r="CA89" i="276"/>
  <c r="CA54" i="276"/>
  <c r="CA56" i="276" s="1"/>
  <c r="CA83" i="276" s="1"/>
  <c r="CE41" i="285"/>
  <c r="CE44" i="285" s="1"/>
  <c r="CC18" i="289" l="1"/>
  <c r="CC72" i="276"/>
  <c r="CC76" i="276" s="1"/>
  <c r="CD47" i="276"/>
  <c r="CD72" i="285"/>
  <c r="CE61" i="285"/>
  <c r="CE62" i="285" s="1"/>
  <c r="CD51" i="276"/>
  <c r="CD76" i="285"/>
  <c r="CB26" i="289"/>
  <c r="CB52" i="276" s="1"/>
  <c r="CB25" i="289"/>
  <c r="CB48" i="276" s="1"/>
  <c r="CC19" i="289" l="1"/>
  <c r="CC21" i="289" s="1"/>
  <c r="CD18" i="289" s="1"/>
  <c r="CD70" i="276"/>
  <c r="CD74" i="285"/>
  <c r="CD69" i="276" s="1"/>
  <c r="CE65" i="285"/>
  <c r="CE67" i="285" s="1"/>
  <c r="CF58" i="285"/>
  <c r="CB89" i="276"/>
  <c r="CB54" i="276"/>
  <c r="CB56" i="276" s="1"/>
  <c r="CB83" i="276" s="1"/>
  <c r="CC24" i="289" l="1"/>
  <c r="CC25" i="289" s="1"/>
  <c r="CC48" i="276" s="1"/>
  <c r="CD72" i="276"/>
  <c r="CD76" i="276" s="1"/>
  <c r="CE66" i="285"/>
  <c r="CE72" i="285" s="1"/>
  <c r="CF41" i="285"/>
  <c r="CF44" i="285" s="1"/>
  <c r="CE51" i="276"/>
  <c r="CE76" i="285"/>
  <c r="CC26" i="289"/>
  <c r="CC52" i="276" s="1"/>
  <c r="CE47" i="276" l="1"/>
  <c r="CD19" i="289"/>
  <c r="CD21" i="289" s="1"/>
  <c r="CD24" i="289" s="1"/>
  <c r="CE74" i="285"/>
  <c r="CE69" i="276" s="1"/>
  <c r="CE70" i="276"/>
  <c r="CF61" i="285"/>
  <c r="CF62" i="285" s="1"/>
  <c r="CF65" i="285" s="1"/>
  <c r="CF66" i="285" s="1"/>
  <c r="J44" i="285"/>
  <c r="J61" i="285" s="1"/>
  <c r="CC89" i="276"/>
  <c r="CC54" i="276"/>
  <c r="CC56" i="276" s="1"/>
  <c r="CC83" i="276" s="1"/>
  <c r="CE18" i="289" l="1"/>
  <c r="CF67" i="285"/>
  <c r="CF76" i="285" s="1"/>
  <c r="CF72" i="285"/>
  <c r="CF74" i="285" s="1"/>
  <c r="CF47" i="276"/>
  <c r="CE72" i="276"/>
  <c r="CD26" i="289"/>
  <c r="CD52" i="276" s="1"/>
  <c r="CD25" i="289"/>
  <c r="CD48" i="276" s="1"/>
  <c r="CF51" i="276" l="1"/>
  <c r="Q51" i="370" s="1"/>
  <c r="CF70" i="276"/>
  <c r="J78" i="285"/>
  <c r="J70" i="276" s="1"/>
  <c r="CF69" i="276"/>
  <c r="CF72" i="276" s="1"/>
  <c r="J74" i="285"/>
  <c r="J69" i="276" s="1"/>
  <c r="Q47" i="370"/>
  <c r="L70" i="370"/>
  <c r="M70" i="370"/>
  <c r="N70" i="370"/>
  <c r="O70" i="370"/>
  <c r="P70" i="370"/>
  <c r="Q70" i="370"/>
  <c r="L69" i="370"/>
  <c r="M69" i="370"/>
  <c r="N69" i="370"/>
  <c r="O69" i="370"/>
  <c r="P69" i="370"/>
  <c r="CE76" i="276"/>
  <c r="CE19" i="289"/>
  <c r="CE21" i="289" s="1"/>
  <c r="CD89" i="276"/>
  <c r="CD54" i="276"/>
  <c r="CD56" i="276" s="1"/>
  <c r="CD83" i="276" s="1"/>
  <c r="J70" i="370" l="1"/>
  <c r="Q69" i="370"/>
  <c r="Q72" i="370" s="1"/>
  <c r="Q76" i="370" s="1"/>
  <c r="O72" i="370"/>
  <c r="O76" i="370" s="1"/>
  <c r="M72" i="370"/>
  <c r="M76" i="370" s="1"/>
  <c r="P72" i="370"/>
  <c r="P76" i="370" s="1"/>
  <c r="N72" i="370"/>
  <c r="N76" i="370" s="1"/>
  <c r="L72" i="370"/>
  <c r="L76" i="370" s="1"/>
  <c r="CE24" i="289"/>
  <c r="CE25" i="289" s="1"/>
  <c r="CE48" i="276" s="1"/>
  <c r="CF18" i="289"/>
  <c r="CF76" i="276"/>
  <c r="J76" i="276" s="1"/>
  <c r="CF19" i="289"/>
  <c r="CF21" i="289" s="1"/>
  <c r="CF24" i="289" s="1"/>
  <c r="J72" i="276"/>
  <c r="J19" i="289" s="1"/>
  <c r="J76" i="370" l="1"/>
  <c r="CE26" i="289"/>
  <c r="CE52" i="276" s="1"/>
  <c r="CE89" i="276" s="1"/>
  <c r="F89" i="276" s="1"/>
  <c r="F13" i="286" s="1"/>
  <c r="J69" i="370"/>
  <c r="J72" i="370"/>
  <c r="CF26" i="289"/>
  <c r="CF52" i="276" s="1"/>
  <c r="Q52" i="370" s="1"/>
  <c r="CF25" i="289"/>
  <c r="CF48" i="276" s="1"/>
  <c r="CE54" i="276" l="1"/>
  <c r="CE56" i="276" s="1"/>
  <c r="CE83" i="276" s="1"/>
  <c r="F83" i="276" s="1"/>
  <c r="F11" i="286" s="1"/>
  <c r="F14" i="286" s="1"/>
  <c r="F2" i="286" s="1"/>
  <c r="Q48" i="370"/>
  <c r="Q54" i="370" s="1"/>
  <c r="Q56" i="370" s="1"/>
  <c r="CF89" i="276"/>
  <c r="CF54" i="276"/>
  <c r="CF56" i="276" s="1"/>
  <c r="CF83" i="276" s="1"/>
  <c r="F2" i="366" l="1"/>
  <c r="W37" i="373"/>
  <c r="F2" i="276"/>
  <c r="F2" i="44"/>
  <c r="F2" i="280"/>
  <c r="F2" i="289"/>
  <c r="F2" i="370"/>
  <c r="F2" i="48"/>
  <c r="F2" i="368"/>
  <c r="F2" i="278"/>
  <c r="F2" i="46"/>
  <c r="F2" i="285"/>
  <c r="F2" i="363"/>
  <c r="F2" i="348"/>
</calcChain>
</file>

<file path=xl/sharedStrings.xml><?xml version="1.0" encoding="utf-8"?>
<sst xmlns="http://schemas.openxmlformats.org/spreadsheetml/2006/main" count="782" uniqueCount="316">
  <si>
    <t>Model column counter</t>
  </si>
  <si>
    <t>First model column flag</t>
  </si>
  <si>
    <t>date</t>
  </si>
  <si>
    <t>flag</t>
  </si>
  <si>
    <t>counter</t>
  </si>
  <si>
    <t>Model period ending</t>
  </si>
  <si>
    <t>months</t>
  </si>
  <si>
    <t>Model period beginning</t>
  </si>
  <si>
    <t>Constant</t>
  </si>
  <si>
    <t>Unit</t>
  </si>
  <si>
    <t>Total</t>
  </si>
  <si>
    <t>Financial year ending</t>
  </si>
  <si>
    <t>Months in a year</t>
  </si>
  <si>
    <t>Actuals period flag</t>
  </si>
  <si>
    <t>Error chks</t>
  </si>
  <si>
    <t>Notes</t>
  </si>
  <si>
    <t>Source</t>
  </si>
  <si>
    <t>Days in a year</t>
  </si>
  <si>
    <t>days</t>
  </si>
  <si>
    <t>Cannot be changed</t>
  </si>
  <si>
    <t>End of sheet</t>
  </si>
  <si>
    <t>To be first day of a financial year</t>
  </si>
  <si>
    <t>End of financial year flag</t>
  </si>
  <si>
    <t>index</t>
  </si>
  <si>
    <t>month no.</t>
  </si>
  <si>
    <t>% pa</t>
  </si>
  <si>
    <t>Indexation</t>
  </si>
  <si>
    <t>Index names</t>
  </si>
  <si>
    <t>Index base dates</t>
  </si>
  <si>
    <t>Index step month</t>
  </si>
  <si>
    <t>Index rate</t>
  </si>
  <si>
    <t>Indexation days</t>
  </si>
  <si>
    <t>Index</t>
  </si>
  <si>
    <t>VAT</t>
  </si>
  <si>
    <t>Gross Profit</t>
  </si>
  <si>
    <t>Net current assets</t>
  </si>
  <si>
    <t>Total assets less current liabilities</t>
  </si>
  <si>
    <t>Capital and reserves:</t>
  </si>
  <si>
    <t>Non-changeable inputs</t>
  </si>
  <si>
    <t>Current assets</t>
  </si>
  <si>
    <t>GBP</t>
  </si>
  <si>
    <t>Quarterly VAT return submission month 1</t>
  </si>
  <si>
    <t>Quarterly VAT return submission month 2</t>
  </si>
  <si>
    <t>Quarterly VAT return submission month 3</t>
  </si>
  <si>
    <t>Quarterly VAT return submission month 4</t>
  </si>
  <si>
    <t>Quarterly VAT return flag</t>
  </si>
  <si>
    <t>Month number</t>
  </si>
  <si>
    <t>Month no.</t>
  </si>
  <si>
    <t>VAT return flag - Quarterly</t>
  </si>
  <si>
    <t>Annual timeline</t>
  </si>
  <si>
    <t>%</t>
  </si>
  <si>
    <t>Revenue</t>
  </si>
  <si>
    <t>Gross Profit - actuals</t>
  </si>
  <si>
    <t>Retained earnings - actuals</t>
  </si>
  <si>
    <t>VAT returns and payments</t>
  </si>
  <si>
    <t>Cash inflows / (outflows) from operations</t>
  </si>
  <si>
    <t>Cash inflow / (outflow)</t>
  </si>
  <si>
    <t>Current liabilities</t>
  </si>
  <si>
    <t>Fixed assets</t>
  </si>
  <si>
    <t>Output VAT - forecast</t>
  </si>
  <si>
    <t>Input VAT - forecast</t>
  </si>
  <si>
    <t>Retained earnings balance b/f</t>
  </si>
  <si>
    <t>Costs of sale</t>
  </si>
  <si>
    <t>Profit after tax</t>
  </si>
  <si>
    <t>Check: Balance sheet balances</t>
  </si>
  <si>
    <t>Check: IS movement reconciles to BS</t>
  </si>
  <si>
    <t>Net current assets - actuals</t>
  </si>
  <si>
    <t>Total assets less current liabilities - actuals</t>
  </si>
  <si>
    <t>EBITDA</t>
  </si>
  <si>
    <t>Forecast start date</t>
  </si>
  <si>
    <t>Forecast period flag</t>
  </si>
  <si>
    <t>CoS</t>
  </si>
  <si>
    <t>Revenues</t>
  </si>
  <si>
    <t>GBP base</t>
  </si>
  <si>
    <t>Model phases</t>
  </si>
  <si>
    <t xml:space="preserve">Forecast period flag </t>
  </si>
  <si>
    <t>Actuals vs forecast label</t>
  </si>
  <si>
    <t>Financial years</t>
  </si>
  <si>
    <t>EBITDA - actual</t>
  </si>
  <si>
    <t>Output VAT rates</t>
  </si>
  <si>
    <t>Input VAT rates</t>
  </si>
  <si>
    <t>VAT (payable) / receivable</t>
  </si>
  <si>
    <t>VAT (payable) / receivable b/f</t>
  </si>
  <si>
    <t>Income Statement</t>
  </si>
  <si>
    <t>Model start month</t>
  </si>
  <si>
    <t>Indexation step date</t>
  </si>
  <si>
    <t>Deflation will be modelled prior to the base date</t>
  </si>
  <si>
    <t>Non statement items</t>
  </si>
  <si>
    <t>Check: CF movement reconciles to BS</t>
  </si>
  <si>
    <t>VAT payable</t>
  </si>
  <si>
    <t>VAT receivable</t>
  </si>
  <si>
    <t>VAT receivable - actuals</t>
  </si>
  <si>
    <t>VAT payable - actuals</t>
  </si>
  <si>
    <t>Units sold per annum</t>
  </si>
  <si>
    <t>Growth in unit sales</t>
  </si>
  <si>
    <t>Revenue per unit</t>
  </si>
  <si>
    <t>units</t>
  </si>
  <si>
    <t>Seasonality of unit sales</t>
  </si>
  <si>
    <t>% of pa total</t>
  </si>
  <si>
    <t>Calender month number</t>
  </si>
  <si>
    <t>1 = Jan, 2 = Feb, etc.</t>
  </si>
  <si>
    <t>Revenue - forecast</t>
  </si>
  <si>
    <t>Units sold - forecast</t>
  </si>
  <si>
    <t>Profit before tax</t>
  </si>
  <si>
    <t>Profit / (loss) after dividends</t>
  </si>
  <si>
    <t>Must be the first day of a month and at least a month after the 'Model start date'</t>
  </si>
  <si>
    <t>Profit before tax - actuals</t>
  </si>
  <si>
    <t>Profit after tax - actuals</t>
  </si>
  <si>
    <t>Profit / (loss) after dividends - actuals</t>
  </si>
  <si>
    <t>Overdraft balance</t>
  </si>
  <si>
    <t>Overdraft balance - actuals</t>
  </si>
  <si>
    <t>Cash balance - actuals</t>
  </si>
  <si>
    <t>Retained earnings balance</t>
  </si>
  <si>
    <t>Gross Margin</t>
  </si>
  <si>
    <t>VAT (paid) / received - forecast</t>
  </si>
  <si>
    <t>VAT balance</t>
  </si>
  <si>
    <t>VAT (payable) / receivable - actuals</t>
  </si>
  <si>
    <t>Balance</t>
  </si>
  <si>
    <t>Split VAT payable and receivable</t>
  </si>
  <si>
    <t>Revenue - actuals and forecast</t>
  </si>
  <si>
    <t>Revenue receivable</t>
  </si>
  <si>
    <t>Cost of Sales payable</t>
  </si>
  <si>
    <t>Cash balance</t>
  </si>
  <si>
    <t>Cash / (overdraft) balance b/f</t>
  </si>
  <si>
    <t>Cash / (overdraft) balance  - actuals</t>
  </si>
  <si>
    <t>Split cash and overdraft balance</t>
  </si>
  <si>
    <t>Gross margin chart</t>
  </si>
  <si>
    <t>CoS payable</t>
  </si>
  <si>
    <t>Check: Balance sheet balances - actuals</t>
  </si>
  <si>
    <t>Check: IS movement reconciles to BS - actuals</t>
  </si>
  <si>
    <t>Gross margin</t>
  </si>
  <si>
    <t>Revenue and CoS names</t>
  </si>
  <si>
    <t>Step up is annual</t>
  </si>
  <si>
    <t>Units sold chart</t>
  </si>
  <si>
    <t>Financial year beginning</t>
  </si>
  <si>
    <t>Financial year label</t>
  </si>
  <si>
    <t>label</t>
  </si>
  <si>
    <t>Financial year</t>
  </si>
  <si>
    <t>Units sold - actuals plus forecast</t>
  </si>
  <si>
    <t>Unit sales rate - forecast</t>
  </si>
  <si>
    <t>Units sold</t>
  </si>
  <si>
    <t>Units sales rate - actuals plus forecast</t>
  </si>
  <si>
    <t>Total - actuals</t>
  </si>
  <si>
    <t>Total - forecast</t>
  </si>
  <si>
    <t>X axis</t>
  </si>
  <si>
    <t>CoS - forecast</t>
  </si>
  <si>
    <t>Unit purchase rate - forecast</t>
  </si>
  <si>
    <t>Units purchase rate - actuals plus forecast</t>
  </si>
  <si>
    <t>CoS - actuals and forecast</t>
  </si>
  <si>
    <t>Cost per unit</t>
  </si>
  <si>
    <t>Units sales rate</t>
  </si>
  <si>
    <t>Unit purchase rate</t>
  </si>
  <si>
    <t>check</t>
  </si>
  <si>
    <t>Dynamic labels</t>
  </si>
  <si>
    <t>Timeline</t>
  </si>
  <si>
    <t>Primary model timeline</t>
  </si>
  <si>
    <t>Balance Sheet</t>
  </si>
  <si>
    <t>Cash Flow</t>
  </si>
  <si>
    <t>VAT (payable) / receivable balance</t>
  </si>
  <si>
    <t>Indexation Days</t>
  </si>
  <si>
    <t>Indexation step flag</t>
  </si>
  <si>
    <t>Cash</t>
  </si>
  <si>
    <t>Profits</t>
  </si>
  <si>
    <t>Intermediate Calculations:</t>
  </si>
  <si>
    <t>Calculation of Financial Statement Line Items:</t>
  </si>
  <si>
    <t>Worksheet:</t>
  </si>
  <si>
    <t>Black font</t>
  </si>
  <si>
    <t>Input sheets</t>
  </si>
  <si>
    <t>White font</t>
  </si>
  <si>
    <t>Documentation sheets</t>
  </si>
  <si>
    <t>Calculation sheets</t>
  </si>
  <si>
    <t>Output sheets</t>
  </si>
  <si>
    <t>Quality control sheets</t>
  </si>
  <si>
    <t>Blue font</t>
  </si>
  <si>
    <t xml:space="preserve">Red font </t>
  </si>
  <si>
    <t>Inputs</t>
  </si>
  <si>
    <t xml:space="preserve">Model purpose:  </t>
  </si>
  <si>
    <t>Model type:</t>
  </si>
  <si>
    <t>The projections will be used to support discussion and negotiation with debt providers.</t>
  </si>
  <si>
    <t>Model overview:</t>
  </si>
  <si>
    <t>If you would like to discuss how we can help you to build models like this then please contact John Dimberline:</t>
  </si>
  <si>
    <t>john.dimberline@f1f9.com</t>
  </si>
  <si>
    <t>Tel:</t>
  </si>
  <si>
    <t>+44 1225 290525</t>
  </si>
  <si>
    <t>Email:</t>
  </si>
  <si>
    <t>The model has been provided to demonstrate how we build financial models - models that are structured and organised for accessibility, and that rigorously follow financial modelling best practice.</t>
  </si>
  <si>
    <r>
      <rPr>
        <b/>
        <sz val="14"/>
        <rFont val="Arial"/>
        <family val="2"/>
      </rPr>
      <t>DISCLAIMER:</t>
    </r>
    <r>
      <rPr>
        <sz val="14"/>
        <rFont val="Arial"/>
        <family val="2"/>
      </rPr>
      <t xml:space="preserve">  This model is provided as an example only, any use of the model in whole or in part is entirely at your own risk.</t>
    </r>
  </si>
  <si>
    <t>The diagram below shows the flow of information through the model - starting on the input sheets and moving through the calculation sheets and to the primary outputs of the model.  The flow of logic is from top to bottom (in the diagram, and left to right in the model itself), apart from where indicated by a red arrow.</t>
  </si>
  <si>
    <t>Statement checks</t>
  </si>
  <si>
    <t>Check:  IS movement reconciles to BS</t>
  </si>
  <si>
    <t>Cell shading and borders</t>
  </si>
  <si>
    <t>Export to another sheet (except from Input sheets)</t>
  </si>
  <si>
    <t>Sheet tab colours and fonts</t>
  </si>
  <si>
    <t>Cell font colours</t>
  </si>
  <si>
    <t>Overview</t>
  </si>
  <si>
    <t>Key</t>
  </si>
  <si>
    <t>Check:  CF movement reconciles to BS - forecast</t>
  </si>
  <si>
    <t>First index step date applicable to timeline</t>
  </si>
  <si>
    <t>Counter-flow (information that does not flow either top to bottom within a sheet, or left to right between sheets)</t>
  </si>
  <si>
    <t>[TBC]</t>
  </si>
  <si>
    <t>Capital and reserves</t>
  </si>
  <si>
    <t>Boots</t>
  </si>
  <si>
    <t>Shoes</t>
  </si>
  <si>
    <t>Trainers</t>
  </si>
  <si>
    <t>Input VAT - CoS - forecast</t>
  </si>
  <si>
    <t>VAT (paid to) / received from HMRC - forecast</t>
  </si>
  <si>
    <t>(Increase) / decrease in VAT receivable</t>
  </si>
  <si>
    <t>Increase / (decrease) in VAT payable</t>
  </si>
  <si>
    <t>VAT movement for Cash Flow</t>
  </si>
  <si>
    <t>Empty cells highlighted to the user where they may expect to see populated cells</t>
  </si>
  <si>
    <t>Chart data</t>
  </si>
  <si>
    <t>Off timeline cells that are (deliberately) referenced</t>
  </si>
  <si>
    <t>Combine cash and overdraft balance - actuals</t>
  </si>
  <si>
    <t>Combine VAT payable and receivable - actuals</t>
  </si>
  <si>
    <t>Gross profit chart</t>
  </si>
  <si>
    <t>Gross profit</t>
  </si>
  <si>
    <t>Model Set Up</t>
  </si>
  <si>
    <t>ref no:</t>
  </si>
  <si>
    <t>'Monthly P&amp;Ls.xls' from R.Williams 12 June 19</t>
  </si>
  <si>
    <t>'BSheet 2019.xls' from R.Williams 12 June 19</t>
  </si>
  <si>
    <t>BSheet 2019.xls' from R.Williams 12 June 19</t>
  </si>
  <si>
    <t>'Sales 04g.xlsm' from S.Jones 30 May 19</t>
  </si>
  <si>
    <t>'Forecast costs.xlsm' from R.Williams 15 April 19</t>
  </si>
  <si>
    <t>'Forecast costs.xlsm' from R.Williams 15 April 20</t>
  </si>
  <si>
    <t>'Forecast costs.xlsm' from R.Williams 15 April 21</t>
  </si>
  <si>
    <t>Email from D.Smith 5 June 19</t>
  </si>
  <si>
    <t>D.Smith verbal 10 June 19</t>
  </si>
  <si>
    <t>R.Williams email 15 June 19</t>
  </si>
  <si>
    <t>Forecast start in financial year ending</t>
  </si>
  <si>
    <t>Forecast start date flag</t>
  </si>
  <si>
    <t>Actuals period flag - annual timeline</t>
  </si>
  <si>
    <t>Forecast period flag - annual timeline</t>
  </si>
  <si>
    <t>Financial year ending - annual timeline</t>
  </si>
  <si>
    <t>Financial year beginning - annual timeline</t>
  </si>
  <si>
    <t>text</t>
  </si>
  <si>
    <t>Base year label</t>
  </si>
  <si>
    <t>Enter for a full financial year</t>
  </si>
  <si>
    <t>Base year - financial year ending</t>
  </si>
  <si>
    <t>Base case assumptions:</t>
  </si>
  <si>
    <t>Active values:</t>
  </si>
  <si>
    <t>Forecast units =  previous year units x (1+ %age)</t>
  </si>
  <si>
    <t>Spinner value:</t>
  </si>
  <si>
    <t>Post base year flag</t>
  </si>
  <si>
    <t>Units Sold - Monthly</t>
  </si>
  <si>
    <t>Dashboard</t>
  </si>
  <si>
    <t>Value:</t>
  </si>
  <si>
    <t>Spinner:</t>
  </si>
  <si>
    <t>Sensitivity adjustment:</t>
  </si>
  <si>
    <t>Growth Sensitivity</t>
  </si>
  <si>
    <t>Growth Assumptions</t>
  </si>
  <si>
    <t>Gross Margin % - Monthly</t>
  </si>
  <si>
    <t>Checks &amp; Alerts</t>
  </si>
  <si>
    <t>Model alerts</t>
  </si>
  <si>
    <t>Cell number format</t>
  </si>
  <si>
    <t>Cumulative growth in unit sales</t>
  </si>
  <si>
    <t>dd mmm yy_);(###0);"-  ";" "@" "</t>
  </si>
  <si>
    <t>#</t>
  </si>
  <si>
    <t>Gross profit (GBP) - Monthly</t>
  </si>
  <si>
    <t>Annual unit growth - Shoes</t>
  </si>
  <si>
    <t>Annual unit growth - Trainers</t>
  </si>
  <si>
    <t>Annual unit growth - Boots</t>
  </si>
  <si>
    <t>Formats</t>
  </si>
  <si>
    <r>
      <t xml:space="preserve">Please start your review on the </t>
    </r>
    <r>
      <rPr>
        <b/>
        <u/>
        <sz val="14"/>
        <color theme="4" tint="-0.249977111117893"/>
        <rFont val="Arial"/>
        <family val="2"/>
      </rPr>
      <t>'Guide!'</t>
    </r>
    <r>
      <rPr>
        <u/>
        <sz val="14"/>
        <color theme="4" tint="-0.249977111117893"/>
        <rFont val="Arial"/>
        <family val="2"/>
      </rPr>
      <t xml:space="preserve"> sheet which provides an overview of the model.</t>
    </r>
  </si>
  <si>
    <t>Total of integrity checks</t>
  </si>
  <si>
    <t>Alerts</t>
  </si>
  <si>
    <t>Total of alerts</t>
  </si>
  <si>
    <t>Alert - sensitivity active:</t>
  </si>
  <si>
    <t>Alert:  Sensitivity active</t>
  </si>
  <si>
    <t>alert</t>
  </si>
  <si>
    <t>Model integrity checks</t>
  </si>
  <si>
    <t>Date input</t>
  </si>
  <si>
    <t>Percentage input</t>
  </si>
  <si>
    <t>Date import</t>
  </si>
  <si>
    <t>Percentage import</t>
  </si>
  <si>
    <t>Date working</t>
  </si>
  <si>
    <t>Percentage working</t>
  </si>
  <si>
    <t>Date export</t>
  </si>
  <si>
    <t>Percentage export</t>
  </si>
  <si>
    <t>Currency/text input</t>
  </si>
  <si>
    <t>Currency/text import</t>
  </si>
  <si>
    <t>Currency/text working</t>
  </si>
  <si>
    <t>Blank row</t>
  </si>
  <si>
    <t>Import from another sheet (except to presentational sheets)</t>
  </si>
  <si>
    <t>Fonts</t>
  </si>
  <si>
    <t>Dates</t>
  </si>
  <si>
    <t>Percentages</t>
  </si>
  <si>
    <t>Headings</t>
  </si>
  <si>
    <t>Organisation 1</t>
  </si>
  <si>
    <t>Organisation 2</t>
  </si>
  <si>
    <t>Calculation module - workings sheets</t>
  </si>
  <si>
    <t>Calculation module sub heading 1</t>
  </si>
  <si>
    <t>Calculation module sub heading 2</t>
  </si>
  <si>
    <t>Organisation 3 - input sheets and documentation sheets</t>
  </si>
  <si>
    <t>This model has been constructed to forecast the financial performance [to Gross Profit] of a retail business, with primary outputs of Income Statement, Balance Sheet and Cashflow (Indirect).</t>
  </si>
  <si>
    <t>99 =  -0.1% change, 100 =  0% change, 101 =  +0.1% change</t>
  </si>
  <si>
    <t>100 =  -0.1% change, 100 =  0% change, 101 =  +0.1% change</t>
  </si>
  <si>
    <t>101 =  -0.1% change, 100 =  0% change, 101 =  +0.1% change</t>
  </si>
  <si>
    <t>0.00_)%_);(0.00)%_);"-  ";" "@" "</t>
  </si>
  <si>
    <t>Currency/text export</t>
  </si>
  <si>
    <t>#,##0_);(#,##0);"-  ";" "@" "</t>
  </si>
  <si>
    <t>Currency, numbers and text</t>
  </si>
  <si>
    <t>units pa</t>
  </si>
  <si>
    <t>VAT is paid in the month after the return</t>
  </si>
  <si>
    <t>EBIT - actuals</t>
  </si>
  <si>
    <t>EBIT</t>
  </si>
  <si>
    <t>Cash / (overdraft) balance</t>
  </si>
  <si>
    <t>less</t>
  </si>
  <si>
    <t>plus</t>
  </si>
  <si>
    <t>Example Model</t>
  </si>
  <si>
    <t>Financial year ending month</t>
  </si>
  <si>
    <t>Opening balance sheet period beginning</t>
  </si>
  <si>
    <t>First financial year start date</t>
  </si>
  <si>
    <t>Seasonality of unit sales by calender month - all products</t>
  </si>
  <si>
    <t>A single legal entity is modelled, with one business line selling 3 separate products.  The model has a monthly timeline covering a period of 6 years, with outputs summarised annually.  Historical figures can be entered in financial statement format.</t>
  </si>
  <si>
    <r>
      <t xml:space="preserve">This example is a cut down version of a full </t>
    </r>
    <r>
      <rPr>
        <b/>
        <sz val="14"/>
        <rFont val="Arial"/>
        <family val="2"/>
      </rPr>
      <t>Corporate Forecasting</t>
    </r>
    <r>
      <rPr>
        <sz val="14"/>
        <rFont val="Arial"/>
        <family val="2"/>
      </rPr>
      <t xml:space="preserve"> model, which we would be happy to present to you on request.  We can also demonstrate other types of models, relevant to </t>
    </r>
    <r>
      <rPr>
        <b/>
        <sz val="14"/>
        <rFont val="Arial"/>
        <family val="2"/>
      </rPr>
      <t>Infrastructure Projects</t>
    </r>
    <r>
      <rPr>
        <sz val="14"/>
        <rFont val="Arial"/>
        <family val="2"/>
      </rPr>
      <t xml:space="preserve"> or to </t>
    </r>
    <r>
      <rPr>
        <b/>
        <sz val="14"/>
        <rFont val="Arial"/>
        <family val="2"/>
      </rPr>
      <t>Corporate Reporting</t>
    </r>
    <r>
      <rPr>
        <sz val="14"/>
        <rFont val="Arial"/>
        <family val="2"/>
      </rPr>
      <t>.</t>
    </r>
  </si>
  <si>
    <t>Thank you for downloading our example 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</si>
</sst>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0_);\(#,##0\);&quot;-  &quot;;&quot; &quot;@"/>
    <numFmt numFmtId="167" formatCode="#,##0.0_);\(#,##0.0\);&quot;-  &quot;;&quot; &quot;@"/>
    <numFmt numFmtId="168" formatCode="#,##0.0000_);\(#,##0.0000\);&quot;-  &quot;;&quot; &quot;@&quot; &quot;"/>
    <numFmt numFmtId="169" formatCode="#,##0_);\(#,##0\);&quot;-  &quot;;&quot; &quot;@&quot; &quot;"/>
    <numFmt numFmtId="170" formatCode="0.00%_);\-0.00%_);&quot;-  &quot;;&quot; &quot;@&quot; &quot;"/>
    <numFmt numFmtId="171" formatCode="dd\ mmm\ yyyy_);\(###0\);&quot;-  &quot;;&quot; &quot;@&quot; &quot;"/>
    <numFmt numFmtId="172" formatCode="dd\ mmm\ yy_);\(###0\);&quot;-  &quot;;&quot; &quot;@&quot; &quot;"/>
    <numFmt numFmtId="173" formatCode="###0_);\(###0\);&quot;-  &quot;;&quot; &quot;@&quot; &quot;"/>
    <numFmt numFmtId="174" formatCode="dd/mmm/yy_);;&quot;-  &quot;;&quot; &quot;@"/>
    <numFmt numFmtId="175" formatCode="#,##0.000"/>
    <numFmt numFmtId="176" formatCode="0.000%_);\-0.000%_);&quot;-  &quot;;&quot; &quot;@&quot; &quot;"/>
    <numFmt numFmtId="177" formatCode="#,##0.00_);\(#,##0.00\);&quot;-  &quot;;&quot; &quot;@"/>
    <numFmt numFmtId="178" formatCode="0.00_)%_);\(0.00\)%_);&quot;-  &quot;;&quot; &quot;@&quot; &quot;"/>
    <numFmt numFmtId="179" formatCode="#,##0.000_);\(#,##0.000\);&quot;-  &quot;;&quot; &quot;@&quot; &quot;"/>
  </numFmts>
  <fonts count="7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Arial"/>
      <family val="2"/>
    </font>
    <font>
      <u/>
      <sz val="10"/>
      <name val="Arial"/>
      <family val="2"/>
    </font>
    <font>
      <b/>
      <sz val="10"/>
      <name val="Arial"/>
      <family val="2"/>
    </font>
    <font>
      <u/>
      <sz val="10"/>
      <name val="Arial"/>
      <family val="2"/>
    </font>
    <font>
      <sz val="10"/>
      <color indexed="12"/>
      <name val="Arial"/>
      <family val="2"/>
    </font>
    <font>
      <b/>
      <sz val="10"/>
      <color indexed="12"/>
      <name val="Arial"/>
      <family val="2"/>
    </font>
    <font>
      <sz val="10"/>
      <color indexed="12"/>
      <name val="Arial"/>
      <family val="2"/>
    </font>
    <font>
      <b/>
      <sz val="10"/>
      <color indexed="10"/>
      <name val="Arial"/>
      <family val="2"/>
    </font>
    <font>
      <sz val="10"/>
      <color indexed="10"/>
      <name val="Arial"/>
      <family val="2"/>
    </font>
    <font>
      <sz val="10"/>
      <name val="Arial"/>
      <family val="2"/>
    </font>
    <font>
      <sz val="10"/>
      <color indexed="12"/>
      <name val="Arial"/>
      <family val="2"/>
    </font>
    <font>
      <sz val="8"/>
      <name val="Arial"/>
      <family val="2"/>
    </font>
    <font>
      <b/>
      <sz val="20"/>
      <name val="Arial"/>
      <family val="2"/>
    </font>
    <font>
      <sz val="10"/>
      <name val="Arial"/>
      <family val="2"/>
    </font>
    <font>
      <sz val="10"/>
      <color rgb="FFFF0000"/>
      <name val="Arial"/>
      <family val="2"/>
    </font>
    <font>
      <sz val="10"/>
      <color rgb="FF0000FF"/>
      <name val="Arial"/>
      <family val="2"/>
    </font>
    <font>
      <sz val="10"/>
      <name val="Arial"/>
      <family val="2"/>
    </font>
    <font>
      <sz val="10"/>
      <color rgb="FF000000"/>
      <name val="Arial"/>
      <family val="2"/>
    </font>
    <font>
      <i/>
      <sz val="10"/>
      <name val="Arial"/>
      <family val="2"/>
    </font>
    <font>
      <b/>
      <u/>
      <sz val="10"/>
      <name val="Arial"/>
      <family val="2"/>
    </font>
    <font>
      <b/>
      <sz val="10"/>
      <color theme="1"/>
      <name val="Arial"/>
      <family val="2"/>
    </font>
    <font>
      <b/>
      <u/>
      <sz val="10"/>
      <color theme="1"/>
      <name val="Arial"/>
      <family val="2"/>
    </font>
    <font>
      <b/>
      <sz val="10"/>
      <color rgb="FF0000FF"/>
      <name val="Arial"/>
      <family val="2"/>
    </font>
    <font>
      <b/>
      <sz val="10"/>
      <color rgb="FFFF0000"/>
      <name val="Arial"/>
      <family val="2"/>
    </font>
    <font>
      <sz val="12"/>
      <color theme="1"/>
      <name val="Calibri"/>
      <family val="2"/>
      <scheme val="minor"/>
    </font>
    <font>
      <sz val="11"/>
      <color indexed="8"/>
      <name val="Calibri"/>
      <family val="2"/>
    </font>
    <font>
      <sz val="10"/>
      <name val="Tahoma"/>
      <family val="2"/>
    </font>
    <font>
      <sz val="10"/>
      <name val="Tahoma"/>
      <family val="2"/>
    </font>
    <font>
      <b/>
      <u/>
      <sz val="10"/>
      <color rgb="FF0000FF"/>
      <name val="Arial"/>
      <family val="2"/>
    </font>
    <font>
      <b/>
      <u/>
      <sz val="10"/>
      <color rgb="FFFF0000"/>
      <name val="Arial"/>
      <family val="2"/>
    </font>
    <font>
      <b/>
      <sz val="10"/>
      <color rgb="FF000000"/>
      <name val="Arial"/>
      <family val="2"/>
    </font>
    <font>
      <u/>
      <sz val="10"/>
      <color rgb="FF0000FF"/>
      <name val="Arial"/>
      <family val="2"/>
    </font>
    <font>
      <u/>
      <sz val="10"/>
      <color rgb="FFFF0000"/>
      <name val="Arial"/>
      <family val="2"/>
    </font>
    <font>
      <b/>
      <sz val="10"/>
      <color theme="0"/>
      <name val="Arial"/>
      <family val="2"/>
    </font>
    <font>
      <sz val="10"/>
      <color theme="1"/>
      <name val="Arial"/>
      <family val="2"/>
    </font>
    <font>
      <sz val="10"/>
      <color theme="0"/>
      <name val="Arial"/>
      <family val="2"/>
    </font>
    <font>
      <b/>
      <u/>
      <sz val="10"/>
      <color theme="0"/>
      <name val="Arial"/>
      <family val="2"/>
    </font>
    <font>
      <sz val="12"/>
      <name val="Arial"/>
      <family val="2"/>
    </font>
    <font>
      <b/>
      <sz val="12"/>
      <name val="Arial"/>
      <family val="2"/>
    </font>
    <font>
      <u/>
      <sz val="10"/>
      <color theme="1"/>
      <name val="Arial"/>
      <family val="2"/>
    </font>
    <font>
      <sz val="10"/>
      <color theme="3" tint="-0.499984740745262"/>
      <name val="Arial"/>
      <family val="2"/>
    </font>
    <font>
      <sz val="11"/>
      <name val="Arial"/>
      <family val="2"/>
    </font>
    <font>
      <b/>
      <sz val="11"/>
      <name val="Arial"/>
      <family val="2"/>
    </font>
    <font>
      <sz val="11"/>
      <color theme="0"/>
      <name val="Arial"/>
      <family val="2"/>
    </font>
    <font>
      <sz val="11"/>
      <color theme="1"/>
      <name val="Arial"/>
      <family val="2"/>
    </font>
    <font>
      <b/>
      <sz val="11"/>
      <color theme="1"/>
      <name val="Arial"/>
      <family val="2"/>
    </font>
    <font>
      <sz val="14"/>
      <name val="Arial"/>
      <family val="2"/>
    </font>
    <font>
      <u/>
      <sz val="10"/>
      <color theme="10"/>
      <name val="Arial"/>
      <family val="2"/>
    </font>
    <font>
      <b/>
      <sz val="26"/>
      <name val="Arial"/>
      <family val="2"/>
    </font>
    <font>
      <b/>
      <sz val="14"/>
      <name val="Arial"/>
      <family val="2"/>
    </font>
    <font>
      <sz val="10"/>
      <color rgb="FF0000FF"/>
      <name val="Arial"/>
      <family val="2"/>
    </font>
    <font>
      <b/>
      <u/>
      <sz val="10"/>
      <color rgb="FF000000"/>
      <name val="Arial"/>
      <family val="2"/>
    </font>
    <font>
      <u/>
      <sz val="10"/>
      <color rgb="FF000000"/>
      <name val="Arial"/>
      <family val="2"/>
    </font>
    <font>
      <sz val="10"/>
      <color rgb="FF009900"/>
      <name val="Arial"/>
      <family val="2"/>
    </font>
    <font>
      <sz val="10"/>
      <color theme="3"/>
      <name val="Arial"/>
      <family val="2"/>
    </font>
    <font>
      <b/>
      <u/>
      <sz val="12"/>
      <name val="Arial"/>
      <family val="2"/>
    </font>
    <font>
      <u/>
      <sz val="12"/>
      <name val="Arial"/>
      <family val="2"/>
    </font>
    <font>
      <sz val="10"/>
      <color rgb="FF0070C0"/>
      <name val="Arial"/>
      <family val="2"/>
    </font>
    <font>
      <b/>
      <sz val="10"/>
      <color rgb="FF0070C0"/>
      <name val="Arial"/>
      <family val="2"/>
    </font>
    <font>
      <b/>
      <sz val="10"/>
      <color rgb="FF009900"/>
      <name val="Arial"/>
      <family val="2"/>
    </font>
    <font>
      <u/>
      <sz val="10"/>
      <color rgb="FF0070C0"/>
      <name val="Arial"/>
      <family val="2"/>
    </font>
    <font>
      <u/>
      <sz val="10"/>
      <color rgb="FF009900"/>
      <name val="Arial"/>
      <family val="2"/>
    </font>
    <font>
      <b/>
      <sz val="12"/>
      <color rgb="FF0070C0"/>
      <name val="Arial"/>
      <family val="2"/>
    </font>
    <font>
      <u/>
      <sz val="14"/>
      <color theme="4" tint="-0.249977111117893"/>
      <name val="Arial"/>
      <family val="2"/>
    </font>
    <font>
      <b/>
      <u/>
      <sz val="14"/>
      <color theme="4" tint="-0.249977111117893"/>
      <name val="Arial"/>
      <family val="2"/>
    </font>
    <font>
      <sz val="10"/>
      <color theme="4" tint="-0.249977111117893"/>
      <name val="Arial"/>
      <family val="2"/>
    </font>
  </fonts>
  <fills count="19">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rgb="FFFFFF99"/>
        <bgColor indexed="64"/>
      </patternFill>
    </fill>
    <fill>
      <patternFill patternType="solid">
        <fgColor theme="1" tint="0.24994659260841701"/>
        <bgColor indexed="64"/>
      </patternFill>
    </fill>
    <fill>
      <patternFill patternType="solid">
        <fgColor rgb="FFCCFF99"/>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4" tint="0.79998168889431442"/>
        <bgColor indexed="64"/>
      </patternFill>
    </fill>
    <fill>
      <patternFill patternType="gray0625">
        <fgColor theme="1" tint="0.499984740745262"/>
        <bgColor theme="0" tint="-0.14990691854609822"/>
      </patternFill>
    </fill>
    <fill>
      <patternFill patternType="lightUp">
        <fgColor theme="0" tint="-0.499984740745262"/>
        <bgColor rgb="FFD9D9D9"/>
      </patternFill>
    </fill>
    <fill>
      <patternFill patternType="solid">
        <fgColor theme="6" tint="0.79998168889431442"/>
        <bgColor indexed="64"/>
      </patternFill>
    </fill>
    <fill>
      <patternFill patternType="solid">
        <fgColor theme="4" tint="0.59996337778862885"/>
        <bgColor indexed="64"/>
      </patternFill>
    </fill>
    <fill>
      <patternFill patternType="solid">
        <fgColor rgb="FFD9D9D9"/>
        <bgColor indexed="64"/>
      </patternFill>
    </fill>
    <fill>
      <patternFill patternType="solid">
        <fgColor theme="6" tint="0.59996337778862885"/>
        <bgColor indexed="64"/>
      </patternFill>
    </fill>
    <fill>
      <patternFill patternType="solid">
        <fgColor theme="1" tint="0.499984740745262"/>
        <bgColor indexed="64"/>
      </patternFill>
    </fill>
  </fills>
  <borders count="24">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499984740745262"/>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1"/>
      </top>
      <bottom style="thin">
        <color theme="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right/>
      <top/>
      <bottom style="dashed">
        <color theme="1" tint="0.24994659260841701"/>
      </bottom>
      <diagonal/>
    </border>
    <border>
      <left style="thin">
        <color theme="3"/>
      </left>
      <right style="thin">
        <color theme="3"/>
      </right>
      <top style="thin">
        <color theme="3"/>
      </top>
      <bottom style="thin">
        <color theme="3"/>
      </bottom>
      <diagonal/>
    </border>
    <border>
      <left/>
      <right/>
      <top style="dashed">
        <color theme="1" tint="0.24994659260841701"/>
      </top>
      <bottom/>
      <diagonal/>
    </border>
    <border>
      <left/>
      <right/>
      <top style="thin">
        <color theme="1" tint="4.9989318521683403E-2"/>
      </top>
      <bottom style="thin">
        <color theme="1" tint="4.9989318521683403E-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24994659260841701"/>
      </top>
      <bottom/>
      <diagonal/>
    </border>
    <border>
      <left/>
      <right/>
      <top style="thin">
        <color rgb="FF808080"/>
      </top>
      <bottom style="thin">
        <color rgb="FF808080"/>
      </bottom>
      <diagonal/>
    </border>
    <border>
      <left/>
      <right/>
      <top style="thin">
        <color theme="0" tint="-0.24994659260841701"/>
      </top>
      <bottom style="thin">
        <color theme="0" tint="-0.2499465926084170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9900"/>
      </left>
      <right style="thin">
        <color rgb="FF009900"/>
      </right>
      <top style="thin">
        <color rgb="FF009900"/>
      </top>
      <bottom style="thin">
        <color rgb="FF009900"/>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01">
    <xf numFmtId="169" fontId="0" fillId="0" borderId="0" applyFont="0" applyFill="0" applyBorder="0" applyProtection="0">
      <alignment vertical="top"/>
    </xf>
    <xf numFmtId="166" fontId="25" fillId="0" borderId="0" applyFont="0" applyFill="0" applyBorder="0" applyProtection="0">
      <alignment vertical="top"/>
    </xf>
    <xf numFmtId="166" fontId="14" fillId="0" borderId="0" applyFont="0" applyFill="0" applyBorder="0" applyAlignment="0" applyProtection="0"/>
    <xf numFmtId="171" fontId="10" fillId="0" borderId="0" applyFont="0" applyFill="0" applyBorder="0" applyProtection="0">
      <alignment vertical="top"/>
    </xf>
    <xf numFmtId="172" fontId="10" fillId="0" borderId="0" applyFont="0" applyFill="0" applyBorder="0" applyProtection="0">
      <alignment vertical="top"/>
    </xf>
    <xf numFmtId="168" fontId="10" fillId="0" borderId="0" applyFont="0" applyFill="0" applyBorder="0" applyProtection="0">
      <alignment vertical="top"/>
    </xf>
    <xf numFmtId="178" fontId="10" fillId="0" borderId="0" applyFont="0" applyFill="0" applyBorder="0" applyProtection="0">
      <alignment vertical="top"/>
    </xf>
    <xf numFmtId="173" fontId="28" fillId="0" borderId="0" applyFont="0" applyFill="0" applyBorder="0" applyProtection="0">
      <alignment vertical="top"/>
    </xf>
    <xf numFmtId="169" fontId="10" fillId="0" borderId="0" applyFont="0" applyFill="0" applyBorder="0" applyProtection="0">
      <alignment vertical="top"/>
    </xf>
    <xf numFmtId="0" fontId="36" fillId="0" borderId="0"/>
    <xf numFmtId="43" fontId="36" fillId="0" borderId="0" applyFont="0" applyFill="0" applyBorder="0" applyAlignment="0" applyProtection="0"/>
    <xf numFmtId="0" fontId="10" fillId="0" borderId="0"/>
    <xf numFmtId="9" fontId="10" fillId="0" borderId="0" applyFont="0" applyFill="0" applyBorder="0" applyAlignment="0" applyProtection="0"/>
    <xf numFmtId="9" fontId="36" fillId="0" borderId="0" applyFont="0" applyFill="0" applyBorder="0" applyAlignment="0" applyProtection="0"/>
    <xf numFmtId="0" fontId="9" fillId="0" borderId="0"/>
    <xf numFmtId="43" fontId="37" fillId="0" borderId="0" applyFont="0" applyFill="0" applyBorder="0" applyAlignment="0" applyProtection="0"/>
    <xf numFmtId="43" fontId="10" fillId="0" borderId="0" applyFont="0" applyFill="0" applyBorder="0" applyAlignment="0" applyProtection="0"/>
    <xf numFmtId="9" fontId="9" fillId="0" borderId="0" applyFont="0" applyFill="0" applyBorder="0" applyAlignment="0" applyProtection="0"/>
    <xf numFmtId="165" fontId="36" fillId="0" borderId="0" applyFont="0" applyFill="0" applyBorder="0" applyAlignment="0" applyProtection="0"/>
    <xf numFmtId="0" fontId="36" fillId="0" borderId="0"/>
    <xf numFmtId="0" fontId="9" fillId="0" borderId="0"/>
    <xf numFmtId="164" fontId="9" fillId="0" borderId="0" applyFont="0" applyFill="0" applyBorder="0" applyAlignment="0" applyProtection="0"/>
    <xf numFmtId="43" fontId="9" fillId="0" borderId="0" applyFont="0" applyFill="0" applyBorder="0" applyAlignment="0" applyProtection="0"/>
    <xf numFmtId="0" fontId="38" fillId="0" borderId="0"/>
    <xf numFmtId="9" fontId="38" fillId="0" borderId="0" applyFont="0" applyFill="0" applyBorder="0" applyAlignment="0" applyProtection="0"/>
    <xf numFmtId="0" fontId="38" fillId="0" borderId="0"/>
    <xf numFmtId="0" fontId="39" fillId="0" borderId="0"/>
    <xf numFmtId="0" fontId="8" fillId="0" borderId="0"/>
    <xf numFmtId="166" fontId="10" fillId="0" borderId="0" applyFont="0" applyFill="0" applyBorder="0" applyProtection="0">
      <alignment vertical="top"/>
    </xf>
    <xf numFmtId="173" fontId="10" fillId="0" borderId="0" applyFont="0" applyFill="0" applyBorder="0" applyProtection="0">
      <alignment vertical="top"/>
    </xf>
    <xf numFmtId="43" fontId="36" fillId="0" borderId="0" applyFont="0" applyFill="0" applyBorder="0" applyAlignment="0" applyProtection="0"/>
    <xf numFmtId="0" fontId="7" fillId="0" borderId="0"/>
    <xf numFmtId="43" fontId="37" fillId="0" borderId="0" applyFont="0" applyFill="0" applyBorder="0" applyAlignment="0" applyProtection="0"/>
    <xf numFmtId="43" fontId="10" fillId="0" borderId="0" applyFont="0" applyFill="0" applyBorder="0" applyAlignment="0" applyProtection="0"/>
    <xf numFmtId="9" fontId="7" fillId="0" borderId="0" applyFont="0" applyFill="0" applyBorder="0" applyAlignment="0" applyProtection="0"/>
    <xf numFmtId="43" fontId="36" fillId="0" borderId="0" applyFont="0" applyFill="0" applyBorder="0" applyAlignment="0" applyProtection="0"/>
    <xf numFmtId="0" fontId="7" fillId="0" borderId="0"/>
    <xf numFmtId="164" fontId="7" fillId="0" borderId="0" applyFont="0" applyFill="0" applyBorder="0" applyAlignment="0" applyProtection="0"/>
    <xf numFmtId="43" fontId="7" fillId="0" borderId="0" applyFont="0" applyFill="0" applyBorder="0" applyAlignment="0" applyProtection="0"/>
    <xf numFmtId="0" fontId="38" fillId="0" borderId="0"/>
    <xf numFmtId="0" fontId="6" fillId="0" borderId="0"/>
    <xf numFmtId="0" fontId="5" fillId="0" borderId="0"/>
    <xf numFmtId="0" fontId="4" fillId="0" borderId="0"/>
    <xf numFmtId="44" fontId="4" fillId="0" borderId="0" applyFont="0" applyFill="0" applyBorder="0" applyAlignment="0" applyProtection="0"/>
    <xf numFmtId="43" fontId="36" fillId="0" borderId="0" applyFont="0" applyFill="0" applyBorder="0" applyAlignment="0" applyProtection="0"/>
    <xf numFmtId="0" fontId="3" fillId="0" borderId="0"/>
    <xf numFmtId="43" fontId="37" fillId="0" borderId="0" applyFont="0" applyFill="0" applyBorder="0" applyAlignment="0" applyProtection="0"/>
    <xf numFmtId="43" fontId="10" fillId="0" borderId="0" applyFont="0" applyFill="0" applyBorder="0" applyAlignment="0" applyProtection="0"/>
    <xf numFmtId="9" fontId="3" fillId="0" borderId="0" applyFont="0" applyFill="0" applyBorder="0" applyAlignment="0" applyProtection="0"/>
    <xf numFmtId="0" fontId="3" fillId="0" borderId="0"/>
    <xf numFmtId="164" fontId="3" fillId="0" borderId="0" applyFont="0" applyFill="0" applyBorder="0" applyAlignment="0" applyProtection="0"/>
    <xf numFmtId="43" fontId="3" fillId="0" borderId="0" applyFont="0" applyFill="0" applyBorder="0" applyAlignment="0" applyProtection="0"/>
    <xf numFmtId="0" fontId="3" fillId="0" borderId="0"/>
    <xf numFmtId="43" fontId="36" fillId="0" borderId="0" applyFont="0" applyFill="0" applyBorder="0" applyAlignment="0" applyProtection="0"/>
    <xf numFmtId="0" fontId="3" fillId="0" borderId="0"/>
    <xf numFmtId="43" fontId="37" fillId="0" borderId="0" applyFont="0" applyFill="0" applyBorder="0" applyAlignment="0" applyProtection="0"/>
    <xf numFmtId="43" fontId="10" fillId="0" borderId="0" applyFont="0" applyFill="0" applyBorder="0" applyAlignment="0" applyProtection="0"/>
    <xf numFmtId="9" fontId="3" fillId="0" borderId="0" applyFont="0" applyFill="0" applyBorder="0" applyAlignment="0" applyProtection="0"/>
    <xf numFmtId="43" fontId="36" fillId="0" borderId="0" applyFont="0" applyFill="0" applyBorder="0" applyAlignment="0" applyProtection="0"/>
    <xf numFmtId="0" fontId="3" fillId="0" borderId="0"/>
    <xf numFmtId="164"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44" fontId="3" fillId="0" borderId="0" applyFont="0" applyFill="0" applyBorder="0" applyAlignment="0" applyProtection="0"/>
    <xf numFmtId="0" fontId="2" fillId="0" borderId="0"/>
    <xf numFmtId="169" fontId="59" fillId="0" borderId="0" applyNumberFormat="0" applyFill="0" applyBorder="0" applyAlignment="0" applyProtection="0">
      <alignment vertical="top"/>
    </xf>
    <xf numFmtId="0" fontId="1" fillId="0" borderId="0"/>
    <xf numFmtId="9" fontId="1" fillId="0" borderId="0" applyFont="0" applyFill="0" applyBorder="0" applyAlignment="0" applyProtection="0"/>
    <xf numFmtId="0" fontId="1" fillId="0" borderId="0"/>
    <xf numFmtId="16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16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6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16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0" fontId="1" fillId="0" borderId="0"/>
    <xf numFmtId="169" fontId="10" fillId="0" borderId="0" applyFont="0" applyFill="0" applyBorder="0" applyProtection="0">
      <alignment vertical="top"/>
    </xf>
    <xf numFmtId="172" fontId="10" fillId="0" borderId="0" applyFont="0" applyFill="0" applyBorder="0" applyProtection="0">
      <alignment vertical="top"/>
    </xf>
  </cellStyleXfs>
  <cellXfs count="792">
    <xf numFmtId="169" fontId="0" fillId="0" borderId="0" xfId="0" applyAlignment="1">
      <alignment vertical="top"/>
    </xf>
    <xf numFmtId="166" fontId="14" fillId="0" borderId="0" xfId="2" applyFont="1" applyFill="1" applyAlignment="1">
      <alignment vertical="top"/>
    </xf>
    <xf numFmtId="166" fontId="12" fillId="0" borderId="0" xfId="2" applyFont="1" applyAlignment="1">
      <alignment horizontal="right" vertical="top"/>
    </xf>
    <xf numFmtId="166" fontId="12" fillId="0" borderId="0" xfId="2" applyFont="1" applyAlignment="1">
      <alignment vertical="top"/>
    </xf>
    <xf numFmtId="166" fontId="14" fillId="0" borderId="0" xfId="2" applyFont="1" applyBorder="1" applyAlignment="1">
      <alignment vertical="top"/>
    </xf>
    <xf numFmtId="166" fontId="14" fillId="0" borderId="0" xfId="2" applyFont="1" applyAlignment="1">
      <alignment vertical="top"/>
    </xf>
    <xf numFmtId="166" fontId="0" fillId="0" borderId="0" xfId="2" applyFont="1" applyBorder="1" applyAlignment="1">
      <alignment horizontal="right" vertical="top"/>
    </xf>
    <xf numFmtId="166" fontId="0" fillId="0" borderId="0" xfId="2" applyFont="1" applyBorder="1" applyAlignment="1">
      <alignment vertical="top"/>
    </xf>
    <xf numFmtId="166" fontId="16" fillId="0" borderId="0" xfId="2" applyFont="1" applyBorder="1" applyAlignment="1">
      <alignment vertical="top"/>
    </xf>
    <xf numFmtId="166" fontId="15" fillId="0" borderId="0" xfId="2" applyFont="1" applyFill="1" applyAlignment="1">
      <alignment vertical="top"/>
    </xf>
    <xf numFmtId="166" fontId="10" fillId="0" borderId="0" xfId="2" applyFont="1" applyFill="1" applyAlignment="1">
      <alignment vertical="top"/>
    </xf>
    <xf numFmtId="172" fontId="14" fillId="0" borderId="0" xfId="4" applyFont="1" applyFill="1" applyAlignment="1">
      <alignment vertical="top"/>
    </xf>
    <xf numFmtId="171" fontId="14" fillId="0" borderId="0" xfId="3" applyFont="1" applyFill="1" applyAlignment="1">
      <alignment vertical="top"/>
    </xf>
    <xf numFmtId="166" fontId="10" fillId="0" borderId="0" xfId="2" applyFont="1" applyAlignment="1">
      <alignment horizontal="right" vertical="top"/>
    </xf>
    <xf numFmtId="166" fontId="10" fillId="0" borderId="0" xfId="2" applyFont="1" applyAlignment="1">
      <alignment vertical="top"/>
    </xf>
    <xf numFmtId="171" fontId="12" fillId="0" borderId="0" xfId="3" applyFont="1" applyAlignment="1">
      <alignment vertical="top"/>
    </xf>
    <xf numFmtId="171" fontId="14" fillId="0" borderId="0" xfId="3" applyFont="1" applyAlignment="1">
      <alignment vertical="top"/>
    </xf>
    <xf numFmtId="172" fontId="12" fillId="0" borderId="0" xfId="4" applyFont="1" applyFill="1" applyAlignment="1">
      <alignment vertical="top"/>
    </xf>
    <xf numFmtId="172" fontId="15" fillId="0" borderId="0" xfId="4" applyFont="1" applyFill="1" applyAlignment="1">
      <alignment vertical="top"/>
    </xf>
    <xf numFmtId="172" fontId="12" fillId="0" borderId="0" xfId="4" applyFont="1" applyFill="1" applyAlignment="1">
      <alignment horizontal="right" vertical="top"/>
    </xf>
    <xf numFmtId="166" fontId="19" fillId="0" borderId="0" xfId="2" applyFont="1" applyAlignment="1">
      <alignment vertical="top"/>
    </xf>
    <xf numFmtId="166" fontId="20" fillId="0" borderId="0" xfId="2" applyFont="1" applyAlignment="1">
      <alignment horizontal="right" vertical="top"/>
    </xf>
    <xf numFmtId="166" fontId="20" fillId="0" borderId="0" xfId="2" applyFont="1" applyAlignment="1">
      <alignment vertical="top"/>
    </xf>
    <xf numFmtId="171" fontId="17" fillId="0" borderId="0" xfId="3" applyFont="1" applyFill="1" applyAlignment="1">
      <alignment vertical="top"/>
    </xf>
    <xf numFmtId="171" fontId="18" fillId="0" borderId="0" xfId="3" applyFont="1" applyAlignment="1">
      <alignment horizontal="right" vertical="top"/>
    </xf>
    <xf numFmtId="171" fontId="18" fillId="0" borderId="0" xfId="3" applyFont="1" applyAlignment="1">
      <alignment vertical="top"/>
    </xf>
    <xf numFmtId="166" fontId="10" fillId="0" borderId="0" xfId="2" applyFont="1" applyFill="1" applyAlignment="1">
      <alignment horizontal="right" vertical="top"/>
    </xf>
    <xf numFmtId="166" fontId="17" fillId="0" borderId="0" xfId="1" applyFont="1" applyFill="1" applyAlignment="1">
      <alignment vertical="top"/>
    </xf>
    <xf numFmtId="166" fontId="18" fillId="0" borderId="0" xfId="1" applyFont="1" applyAlignment="1">
      <alignment horizontal="right" vertical="top"/>
    </xf>
    <xf numFmtId="172" fontId="10" fillId="0" borderId="0" xfId="4" applyFont="1" applyAlignment="1">
      <alignment vertical="top"/>
    </xf>
    <xf numFmtId="166" fontId="13" fillId="0" borderId="0" xfId="2" applyFont="1" applyFill="1" applyAlignment="1">
      <alignment vertical="top"/>
    </xf>
    <xf numFmtId="171" fontId="10" fillId="0" borderId="0" xfId="3" applyFont="1" applyAlignment="1">
      <alignment horizontal="right" vertical="top"/>
    </xf>
    <xf numFmtId="171" fontId="10" fillId="0" borderId="0" xfId="3" applyFont="1" applyAlignment="1">
      <alignment vertical="top"/>
    </xf>
    <xf numFmtId="166" fontId="12" fillId="0" borderId="0" xfId="1" applyNumberFormat="1" applyFont="1" applyAlignment="1">
      <alignment vertical="top"/>
    </xf>
    <xf numFmtId="166" fontId="13" fillId="0" borderId="0" xfId="2" applyFont="1" applyFill="1" applyAlignment="1">
      <alignment horizontal="right" vertical="top"/>
    </xf>
    <xf numFmtId="166" fontId="12" fillId="0" borderId="0" xfId="2" applyFont="1" applyFill="1" applyBorder="1" applyAlignment="1">
      <alignment vertical="top"/>
    </xf>
    <xf numFmtId="166" fontId="14" fillId="0" borderId="0" xfId="2" applyFont="1" applyFill="1" applyBorder="1" applyAlignment="1">
      <alignment vertical="top"/>
    </xf>
    <xf numFmtId="166" fontId="12" fillId="0" borderId="0" xfId="2" applyFont="1" applyFill="1" applyBorder="1" applyAlignment="1">
      <alignment horizontal="right" vertical="top"/>
    </xf>
    <xf numFmtId="172" fontId="14" fillId="0" borderId="0" xfId="4" applyFont="1" applyFill="1" applyBorder="1" applyAlignment="1">
      <alignment vertical="top"/>
    </xf>
    <xf numFmtId="172" fontId="12" fillId="0" borderId="0" xfId="4" applyFont="1" applyFill="1" applyBorder="1" applyAlignment="1">
      <alignment vertical="top"/>
    </xf>
    <xf numFmtId="172" fontId="14" fillId="0" borderId="0" xfId="4" applyFont="1" applyFill="1" applyBorder="1" applyAlignment="1">
      <alignment horizontal="right" vertical="top"/>
    </xf>
    <xf numFmtId="166" fontId="13" fillId="0" borderId="0" xfId="2" applyFont="1" applyFill="1" applyBorder="1" applyAlignment="1">
      <alignment vertical="top"/>
    </xf>
    <xf numFmtId="172" fontId="13" fillId="0" borderId="0" xfId="4" applyFont="1" applyFill="1" applyBorder="1" applyAlignment="1">
      <alignment vertical="top"/>
    </xf>
    <xf numFmtId="166" fontId="24" fillId="0" borderId="0" xfId="2" applyFont="1" applyFill="1" applyAlignment="1">
      <alignment vertical="top"/>
    </xf>
    <xf numFmtId="166" fontId="14" fillId="0" borderId="0" xfId="2" applyFont="1" applyFill="1" applyBorder="1" applyAlignment="1">
      <alignment horizontal="right" vertical="top"/>
    </xf>
    <xf numFmtId="167" fontId="14" fillId="0" borderId="0" xfId="1" applyNumberFormat="1" applyFont="1" applyFill="1" applyAlignment="1">
      <alignment vertical="top"/>
    </xf>
    <xf numFmtId="167" fontId="21" fillId="0" borderId="0" xfId="1" applyNumberFormat="1" applyFont="1" applyAlignment="1">
      <alignment horizontal="right" vertical="top"/>
    </xf>
    <xf numFmtId="167" fontId="21" fillId="0" borderId="0" xfId="1" applyNumberFormat="1" applyFont="1" applyAlignment="1">
      <alignment vertical="top"/>
    </xf>
    <xf numFmtId="178" fontId="0" fillId="0" borderId="0" xfId="6" applyFont="1">
      <alignment vertical="top"/>
    </xf>
    <xf numFmtId="178" fontId="10" fillId="0" borderId="0" xfId="6" applyFont="1">
      <alignment vertical="top"/>
    </xf>
    <xf numFmtId="171" fontId="16" fillId="0" borderId="0" xfId="3" applyFont="1" applyAlignment="1">
      <alignment vertical="top"/>
    </xf>
    <xf numFmtId="166" fontId="26" fillId="0" borderId="0" xfId="2" applyFont="1" applyAlignment="1">
      <alignment vertical="top"/>
    </xf>
    <xf numFmtId="166" fontId="14" fillId="0" borderId="0" xfId="2" applyFont="1" applyAlignment="1">
      <alignment horizontal="right" vertical="top"/>
    </xf>
    <xf numFmtId="169" fontId="14" fillId="0" borderId="0" xfId="0" applyFont="1" applyFill="1" applyBorder="1">
      <alignment vertical="top"/>
    </xf>
    <xf numFmtId="166" fontId="22" fillId="0" borderId="0" xfId="2" applyFont="1" applyFill="1" applyAlignment="1">
      <alignment vertical="top"/>
    </xf>
    <xf numFmtId="169" fontId="0" fillId="0" borderId="0" xfId="0" applyFill="1" applyAlignment="1">
      <alignment vertical="top"/>
    </xf>
    <xf numFmtId="166" fontId="14" fillId="0" borderId="0" xfId="0" applyNumberFormat="1" applyFont="1" applyFill="1" applyBorder="1">
      <alignment vertical="top"/>
    </xf>
    <xf numFmtId="166" fontId="13" fillId="0" borderId="0" xfId="0" applyNumberFormat="1" applyFont="1" applyFill="1" applyBorder="1">
      <alignment vertical="top"/>
    </xf>
    <xf numFmtId="166" fontId="10" fillId="0" borderId="0" xfId="0" applyNumberFormat="1" applyFont="1" applyFill="1" applyBorder="1" applyAlignment="1">
      <alignment horizontal="right" vertical="top"/>
    </xf>
    <xf numFmtId="169" fontId="10" fillId="0" borderId="0" xfId="0" applyFont="1" applyFill="1" applyBorder="1">
      <alignment vertical="top"/>
    </xf>
    <xf numFmtId="169" fontId="0" fillId="0" borderId="0" xfId="0" applyBorder="1">
      <alignment vertical="top"/>
    </xf>
    <xf numFmtId="166" fontId="10" fillId="0" borderId="0" xfId="0" applyNumberFormat="1" applyFont="1" applyFill="1" applyBorder="1" applyAlignment="1"/>
    <xf numFmtId="166" fontId="10" fillId="0" borderId="0" xfId="0" applyNumberFormat="1" applyFont="1" applyFill="1" applyBorder="1" applyAlignment="1">
      <alignment horizontal="left"/>
    </xf>
    <xf numFmtId="174" fontId="30" fillId="0" borderId="0" xfId="8" applyNumberFormat="1" applyFont="1" applyBorder="1" applyAlignment="1">
      <alignment horizontal="left" vertical="top"/>
    </xf>
    <xf numFmtId="172" fontId="26" fillId="0" borderId="0" xfId="4" applyFont="1" applyFill="1" applyAlignment="1">
      <alignment vertical="top"/>
    </xf>
    <xf numFmtId="169" fontId="14" fillId="0" borderId="0" xfId="8" applyFont="1" applyFill="1" applyBorder="1">
      <alignment vertical="top"/>
    </xf>
    <xf numFmtId="169" fontId="31" fillId="0" borderId="0" xfId="8" applyFont="1" applyFill="1" applyBorder="1">
      <alignment vertical="top"/>
    </xf>
    <xf numFmtId="169" fontId="10" fillId="0" borderId="0" xfId="8" applyFont="1" applyFill="1" applyBorder="1">
      <alignment vertical="top"/>
    </xf>
    <xf numFmtId="169" fontId="10" fillId="0" borderId="0" xfId="8" applyFont="1" applyFill="1" applyBorder="1" applyAlignment="1">
      <alignment horizontal="right"/>
    </xf>
    <xf numFmtId="166" fontId="10" fillId="0" borderId="0" xfId="2" applyFont="1" applyFill="1" applyBorder="1" applyAlignment="1">
      <alignment vertical="top"/>
    </xf>
    <xf numFmtId="178" fontId="10" fillId="0" borderId="0" xfId="6" applyFont="1" applyFill="1">
      <alignment vertical="top"/>
    </xf>
    <xf numFmtId="169" fontId="0" fillId="0" borderId="0" xfId="0" applyFill="1" applyBorder="1">
      <alignment vertical="top"/>
    </xf>
    <xf numFmtId="166" fontId="14" fillId="0" borderId="0" xfId="4" applyNumberFormat="1" applyFont="1" applyFill="1" applyAlignment="1">
      <alignment vertical="top"/>
    </xf>
    <xf numFmtId="166" fontId="12" fillId="0" borderId="0" xfId="4" applyNumberFormat="1" applyFont="1" applyFill="1" applyAlignment="1">
      <alignment horizontal="right" vertical="top"/>
    </xf>
    <xf numFmtId="166" fontId="12" fillId="0" borderId="0" xfId="4" applyNumberFormat="1" applyFont="1" applyFill="1" applyAlignment="1">
      <alignment vertical="top"/>
    </xf>
    <xf numFmtId="172" fontId="35" fillId="0" borderId="0" xfId="4" applyFont="1" applyFill="1" applyAlignment="1">
      <alignment vertical="top"/>
    </xf>
    <xf numFmtId="172" fontId="26" fillId="0" borderId="0" xfId="4" applyFont="1" applyFill="1" applyAlignment="1">
      <alignment horizontal="right" vertical="top"/>
    </xf>
    <xf numFmtId="166" fontId="34" fillId="0" borderId="0" xfId="2" applyFont="1" applyAlignment="1">
      <alignment vertical="top"/>
    </xf>
    <xf numFmtId="166" fontId="34" fillId="0" borderId="0" xfId="2" applyFont="1" applyFill="1" applyAlignment="1">
      <alignment vertical="top"/>
    </xf>
    <xf numFmtId="166" fontId="27" fillId="0" borderId="0" xfId="2" applyFont="1" applyAlignment="1">
      <alignment horizontal="right" vertical="top"/>
    </xf>
    <xf numFmtId="169" fontId="27" fillId="0" borderId="0" xfId="0" applyFont="1" applyAlignment="1">
      <alignment vertical="top"/>
    </xf>
    <xf numFmtId="166" fontId="31" fillId="0" borderId="0" xfId="2" applyFont="1" applyFill="1" applyAlignment="1">
      <alignment vertical="top"/>
    </xf>
    <xf numFmtId="166" fontId="35" fillId="0" borderId="0" xfId="2" applyFont="1" applyFill="1" applyAlignment="1">
      <alignment vertical="top"/>
    </xf>
    <xf numFmtId="166" fontId="27" fillId="0" borderId="0" xfId="2" applyFont="1" applyFill="1" applyAlignment="1">
      <alignment horizontal="right" vertical="top"/>
    </xf>
    <xf numFmtId="166" fontId="27" fillId="0" borderId="0" xfId="2" applyFont="1" applyFill="1" applyAlignment="1">
      <alignment vertical="top"/>
    </xf>
    <xf numFmtId="169" fontId="27" fillId="0" borderId="0" xfId="0" applyFont="1" applyFill="1" applyAlignment="1">
      <alignment vertical="top"/>
    </xf>
    <xf numFmtId="166" fontId="26" fillId="0" borderId="0" xfId="2" applyFont="1" applyFill="1" applyAlignment="1">
      <alignment vertical="top"/>
    </xf>
    <xf numFmtId="172" fontId="14" fillId="0" borderId="0" xfId="4" applyFont="1">
      <alignment vertical="top"/>
    </xf>
    <xf numFmtId="172" fontId="10" fillId="0" borderId="0" xfId="4" applyFont="1" applyFill="1">
      <alignment vertical="top"/>
    </xf>
    <xf numFmtId="172" fontId="10" fillId="0" borderId="0" xfId="4" applyFont="1">
      <alignment vertical="top"/>
    </xf>
    <xf numFmtId="172" fontId="0" fillId="0" borderId="0" xfId="4" applyFont="1">
      <alignment vertical="top"/>
    </xf>
    <xf numFmtId="172" fontId="34" fillId="0" borderId="0" xfId="4" applyFont="1">
      <alignment vertical="top"/>
    </xf>
    <xf numFmtId="172" fontId="34" fillId="0" borderId="0" xfId="4" applyFont="1" applyFill="1">
      <alignment vertical="top"/>
    </xf>
    <xf numFmtId="172" fontId="27" fillId="0" borderId="0" xfId="4" applyFont="1">
      <alignment vertical="top"/>
    </xf>
    <xf numFmtId="172" fontId="27" fillId="0" borderId="0" xfId="4" applyFont="1" applyFill="1">
      <alignment vertical="top"/>
    </xf>
    <xf numFmtId="178" fontId="34" fillId="0" borderId="0" xfId="6" applyFont="1">
      <alignment vertical="top"/>
    </xf>
    <xf numFmtId="178" fontId="27" fillId="0" borderId="0" xfId="6" applyFont="1" applyFill="1">
      <alignment vertical="top"/>
    </xf>
    <xf numFmtId="178" fontId="27" fillId="0" borderId="0" xfId="6" applyFont="1">
      <alignment vertical="top"/>
    </xf>
    <xf numFmtId="166" fontId="26" fillId="0" borderId="0" xfId="2" applyFont="1" applyFill="1" applyAlignment="1">
      <alignment horizontal="right" vertical="top"/>
    </xf>
    <xf numFmtId="166" fontId="31" fillId="0" borderId="0" xfId="2" applyFont="1" applyFill="1" applyBorder="1" applyAlignment="1">
      <alignment vertical="top"/>
    </xf>
    <xf numFmtId="171" fontId="31" fillId="0" borderId="0" xfId="3" applyFont="1" applyAlignment="1">
      <alignment vertical="top"/>
    </xf>
    <xf numFmtId="172" fontId="31" fillId="0" borderId="0" xfId="4" applyFont="1" applyFill="1">
      <alignment vertical="top"/>
    </xf>
    <xf numFmtId="172" fontId="31" fillId="0" borderId="0" xfId="4" applyFont="1" applyFill="1" applyAlignment="1">
      <alignment vertical="top"/>
    </xf>
    <xf numFmtId="166" fontId="40" fillId="0" borderId="0" xfId="2" applyFont="1" applyFill="1" applyAlignment="1">
      <alignment vertical="top"/>
    </xf>
    <xf numFmtId="178" fontId="40" fillId="0" borderId="0" xfId="6" applyFont="1" applyFill="1">
      <alignment vertical="top"/>
    </xf>
    <xf numFmtId="166" fontId="41" fillId="0" borderId="0" xfId="2" applyFont="1" applyFill="1" applyAlignment="1">
      <alignment vertical="top"/>
    </xf>
    <xf numFmtId="166" fontId="14" fillId="0" borderId="0" xfId="2" applyFont="1" applyAlignment="1">
      <alignment horizontal="left" vertical="top"/>
    </xf>
    <xf numFmtId="166" fontId="14" fillId="0" borderId="0" xfId="2" applyFont="1" applyFill="1" applyAlignment="1">
      <alignment horizontal="left" vertical="top"/>
    </xf>
    <xf numFmtId="166" fontId="14" fillId="0" borderId="0" xfId="2" applyFont="1" applyFill="1" applyBorder="1" applyAlignment="1">
      <alignment horizontal="left" vertical="top"/>
    </xf>
    <xf numFmtId="171" fontId="14" fillId="0" borderId="0" xfId="3" applyFont="1" applyAlignment="1">
      <alignment horizontal="left" vertical="top"/>
    </xf>
    <xf numFmtId="166" fontId="10" fillId="4" borderId="1" xfId="2" applyFont="1" applyFill="1" applyBorder="1" applyAlignment="1">
      <alignment vertical="top"/>
    </xf>
    <xf numFmtId="172" fontId="10" fillId="4" borderId="1" xfId="4" applyFont="1" applyFill="1" applyBorder="1">
      <alignment vertical="top"/>
    </xf>
    <xf numFmtId="178" fontId="10" fillId="4" borderId="1" xfId="6" applyFont="1" applyFill="1" applyBorder="1">
      <alignment vertical="top"/>
    </xf>
    <xf numFmtId="166" fontId="14" fillId="0" borderId="0" xfId="2" applyFont="1" applyFill="1" applyAlignment="1">
      <alignment vertical="top"/>
    </xf>
    <xf numFmtId="166" fontId="10" fillId="0" borderId="0" xfId="2" applyFont="1" applyAlignment="1">
      <alignment horizontal="right" vertical="top"/>
    </xf>
    <xf numFmtId="166" fontId="10" fillId="0" borderId="0" xfId="2" applyFont="1" applyAlignment="1">
      <alignment vertical="top"/>
    </xf>
    <xf numFmtId="166" fontId="14" fillId="0" borderId="0" xfId="2" applyFont="1" applyAlignment="1">
      <alignment vertical="top"/>
    </xf>
    <xf numFmtId="166" fontId="10" fillId="0" borderId="0" xfId="2" applyFont="1" applyFill="1" applyAlignment="1">
      <alignment vertical="top"/>
    </xf>
    <xf numFmtId="172" fontId="14" fillId="0" borderId="0" xfId="4" applyFont="1" applyFill="1" applyAlignment="1">
      <alignment vertical="top"/>
    </xf>
    <xf numFmtId="166" fontId="10" fillId="0" borderId="0" xfId="2" applyFont="1" applyFill="1" applyAlignment="1">
      <alignment horizontal="right" vertical="top"/>
    </xf>
    <xf numFmtId="166" fontId="31" fillId="0" borderId="0" xfId="2" applyFont="1" applyFill="1" applyAlignment="1">
      <alignment vertical="top"/>
    </xf>
    <xf numFmtId="169" fontId="10" fillId="0" borderId="0" xfId="0" applyFont="1" applyFill="1" applyAlignment="1">
      <alignment vertical="top"/>
    </xf>
    <xf numFmtId="166" fontId="27" fillId="0" borderId="0" xfId="2" applyFont="1" applyAlignment="1">
      <alignment vertical="top"/>
    </xf>
    <xf numFmtId="166" fontId="35" fillId="0" borderId="0" xfId="2" applyFont="1" applyAlignment="1">
      <alignment vertical="top"/>
    </xf>
    <xf numFmtId="166" fontId="26" fillId="0" borderId="0" xfId="2" applyFont="1" applyAlignment="1">
      <alignment horizontal="right" vertical="top"/>
    </xf>
    <xf numFmtId="169" fontId="26" fillId="0" borderId="0" xfId="0" applyFont="1" applyAlignment="1">
      <alignment vertical="top"/>
    </xf>
    <xf numFmtId="169" fontId="10" fillId="0" borderId="0" xfId="0" applyFont="1" applyAlignment="1">
      <alignment vertical="top"/>
    </xf>
    <xf numFmtId="169" fontId="10" fillId="0" borderId="2" xfId="0" applyFont="1" applyFill="1" applyBorder="1">
      <alignment vertical="top"/>
    </xf>
    <xf numFmtId="166" fontId="10" fillId="0" borderId="2" xfId="0" applyNumberFormat="1" applyFont="1" applyFill="1" applyBorder="1" applyAlignment="1"/>
    <xf numFmtId="166" fontId="10" fillId="0" borderId="2" xfId="0" applyNumberFormat="1" applyFont="1" applyFill="1" applyBorder="1" applyAlignment="1">
      <alignment horizontal="left"/>
    </xf>
    <xf numFmtId="166" fontId="14" fillId="0" borderId="4" xfId="2" applyFont="1" applyBorder="1" applyAlignment="1">
      <alignment vertical="top"/>
    </xf>
    <xf numFmtId="166" fontId="14" fillId="0" borderId="4" xfId="2" applyFont="1" applyFill="1" applyBorder="1" applyAlignment="1">
      <alignment vertical="top"/>
    </xf>
    <xf numFmtId="166" fontId="10" fillId="0" borderId="4" xfId="2" applyFont="1" applyBorder="1" applyAlignment="1">
      <alignment horizontal="right" vertical="top"/>
    </xf>
    <xf numFmtId="166" fontId="10" fillId="0" borderId="4" xfId="2" applyFont="1" applyBorder="1" applyAlignment="1">
      <alignment vertical="top"/>
    </xf>
    <xf numFmtId="166" fontId="31" fillId="0" borderId="0" xfId="2" applyFont="1" applyBorder="1" applyAlignment="1">
      <alignment vertical="top"/>
    </xf>
    <xf numFmtId="167" fontId="31" fillId="0" borderId="0" xfId="1" applyNumberFormat="1" applyFont="1" applyAlignment="1">
      <alignment vertical="top"/>
    </xf>
    <xf numFmtId="166" fontId="31" fillId="0" borderId="0" xfId="2" applyFont="1" applyAlignment="1">
      <alignment vertical="top"/>
    </xf>
    <xf numFmtId="171" fontId="31" fillId="0" borderId="0" xfId="3" applyFont="1" applyFill="1" applyAlignment="1">
      <alignment vertical="top"/>
    </xf>
    <xf numFmtId="166" fontId="31" fillId="0" borderId="0" xfId="4" applyNumberFormat="1" applyFont="1" applyFill="1" applyAlignment="1">
      <alignment vertical="top"/>
    </xf>
    <xf numFmtId="166" fontId="34" fillId="0" borderId="3" xfId="2" applyFont="1" applyFill="1" applyBorder="1" applyAlignment="1">
      <alignment vertical="top"/>
    </xf>
    <xf numFmtId="166" fontId="27" fillId="0" borderId="3" xfId="2" applyFont="1" applyBorder="1" applyAlignment="1">
      <alignment vertical="top"/>
    </xf>
    <xf numFmtId="169" fontId="0" fillId="0" borderId="0" xfId="0" applyBorder="1" applyAlignment="1">
      <alignment vertical="top"/>
    </xf>
    <xf numFmtId="166" fontId="40" fillId="0" borderId="3" xfId="2" applyFont="1" applyFill="1" applyBorder="1" applyAlignment="1">
      <alignment vertical="top"/>
    </xf>
    <xf numFmtId="166" fontId="31" fillId="0" borderId="4" xfId="2" applyFont="1" applyFill="1" applyBorder="1" applyAlignment="1">
      <alignment vertical="top"/>
    </xf>
    <xf numFmtId="172" fontId="10" fillId="0" borderId="0" xfId="4" applyFont="1" applyFill="1" applyAlignment="1">
      <alignment horizontal="right" vertical="top"/>
    </xf>
    <xf numFmtId="172" fontId="10" fillId="0" borderId="0" xfId="4" applyFont="1" applyFill="1" applyAlignment="1">
      <alignment vertical="top"/>
    </xf>
    <xf numFmtId="166" fontId="10" fillId="0" borderId="0" xfId="2" applyFont="1" applyAlignment="1">
      <alignment horizontal="left" vertical="top"/>
    </xf>
    <xf numFmtId="169" fontId="14" fillId="0" borderId="0" xfId="0" applyFont="1" applyAlignment="1">
      <alignment vertical="top"/>
    </xf>
    <xf numFmtId="169" fontId="0" fillId="0" borderId="0" xfId="0" applyFill="1" applyBorder="1" applyAlignment="1">
      <alignment vertical="top"/>
    </xf>
    <xf numFmtId="169" fontId="35" fillId="0" borderId="0" xfId="0" applyFont="1" applyFill="1">
      <alignment vertical="top"/>
    </xf>
    <xf numFmtId="169" fontId="26" fillId="0" borderId="0" xfId="0" applyFont="1" applyFill="1">
      <alignment vertical="top"/>
    </xf>
    <xf numFmtId="166" fontId="27" fillId="3" borderId="0" xfId="2" applyFont="1" applyFill="1" applyAlignment="1">
      <alignment vertical="top"/>
    </xf>
    <xf numFmtId="166" fontId="14" fillId="0" borderId="3" xfId="2" applyFont="1" applyBorder="1" applyAlignment="1">
      <alignment vertical="top"/>
    </xf>
    <xf numFmtId="166" fontId="14" fillId="0" borderId="3" xfId="2" applyFont="1" applyFill="1" applyBorder="1" applyAlignment="1">
      <alignment vertical="top"/>
    </xf>
    <xf numFmtId="166" fontId="31" fillId="0" borderId="3" xfId="2" applyFont="1" applyFill="1" applyBorder="1" applyAlignment="1">
      <alignment vertical="top"/>
    </xf>
    <xf numFmtId="166" fontId="10" fillId="0" borderId="3" xfId="2" applyFont="1" applyBorder="1" applyAlignment="1">
      <alignment horizontal="right" vertical="top"/>
    </xf>
    <xf numFmtId="166" fontId="10" fillId="0" borderId="3" xfId="2" applyFont="1" applyBorder="1" applyAlignment="1">
      <alignment vertical="top"/>
    </xf>
    <xf numFmtId="169" fontId="0" fillId="0" borderId="3" xfId="0" applyBorder="1" applyAlignment="1">
      <alignment vertical="top"/>
    </xf>
    <xf numFmtId="169" fontId="10" fillId="0" borderId="4" xfId="0" applyFont="1" applyBorder="1" applyAlignment="1">
      <alignment vertical="top"/>
    </xf>
    <xf numFmtId="172" fontId="10" fillId="0" borderId="0" xfId="4" applyFont="1" applyFill="1" applyBorder="1">
      <alignment vertical="top"/>
    </xf>
    <xf numFmtId="169" fontId="27" fillId="0" borderId="0" xfId="8" applyFont="1" applyFill="1" applyBorder="1">
      <alignment vertical="top"/>
    </xf>
    <xf numFmtId="169" fontId="34" fillId="0" borderId="0" xfId="8" applyFont="1" applyFill="1" applyBorder="1">
      <alignment vertical="top"/>
    </xf>
    <xf numFmtId="178" fontId="34" fillId="0" borderId="0" xfId="6" applyFont="1" applyFill="1">
      <alignment vertical="top"/>
    </xf>
    <xf numFmtId="166" fontId="43" fillId="0" borderId="0" xfId="2" applyFont="1" applyFill="1" applyAlignment="1">
      <alignment vertical="top"/>
    </xf>
    <xf numFmtId="166" fontId="34" fillId="0" borderId="0" xfId="2" applyFont="1" applyFill="1" applyBorder="1" applyAlignment="1">
      <alignment vertical="top"/>
    </xf>
    <xf numFmtId="166" fontId="35" fillId="0" borderId="0" xfId="4" applyNumberFormat="1" applyFont="1" applyFill="1" applyAlignment="1">
      <alignment vertical="top"/>
    </xf>
    <xf numFmtId="166" fontId="26" fillId="0" borderId="0" xfId="4" applyNumberFormat="1" applyFont="1" applyFill="1" applyAlignment="1">
      <alignment horizontal="right" vertical="top"/>
    </xf>
    <xf numFmtId="166" fontId="26" fillId="0" borderId="0" xfId="4" applyNumberFormat="1" applyFont="1" applyFill="1" applyAlignment="1">
      <alignment vertical="top"/>
    </xf>
    <xf numFmtId="172" fontId="34" fillId="0" borderId="0" xfId="4" applyFont="1" applyFill="1" applyAlignment="1">
      <alignment vertical="top"/>
    </xf>
    <xf numFmtId="172" fontId="40" fillId="0" borderId="0" xfId="4" applyFont="1" applyFill="1" applyAlignment="1">
      <alignment vertical="top"/>
    </xf>
    <xf numFmtId="172" fontId="27" fillId="0" borderId="0" xfId="4" applyFont="1" applyFill="1" applyAlignment="1">
      <alignment horizontal="right" vertical="top"/>
    </xf>
    <xf numFmtId="172" fontId="27" fillId="0" borderId="0" xfId="4" applyFont="1" applyFill="1" applyAlignment="1">
      <alignment vertical="top"/>
    </xf>
    <xf numFmtId="166" fontId="44" fillId="0" borderId="0" xfId="2" applyFont="1" applyFill="1" applyAlignment="1">
      <alignment vertical="top"/>
    </xf>
    <xf numFmtId="166" fontId="35" fillId="0" borderId="4" xfId="2" applyFont="1" applyBorder="1" applyAlignment="1">
      <alignment vertical="top"/>
    </xf>
    <xf numFmtId="166" fontId="35" fillId="0" borderId="4" xfId="2" applyFont="1" applyFill="1" applyBorder="1" applyAlignment="1">
      <alignment vertical="top"/>
    </xf>
    <xf numFmtId="166" fontId="41" fillId="0" borderId="4" xfId="2" applyFont="1" applyFill="1" applyBorder="1" applyAlignment="1">
      <alignment vertical="top"/>
    </xf>
    <xf numFmtId="166" fontId="26" fillId="0" borderId="4" xfId="2" applyFont="1" applyBorder="1" applyAlignment="1">
      <alignment horizontal="right" vertical="top"/>
    </xf>
    <xf numFmtId="166" fontId="26" fillId="0" borderId="4" xfId="2" applyFont="1" applyBorder="1" applyAlignment="1">
      <alignment vertical="top"/>
    </xf>
    <xf numFmtId="169" fontId="0" fillId="0" borderId="0" xfId="0" applyAlignment="1">
      <alignment vertical="top"/>
    </xf>
    <xf numFmtId="166" fontId="14" fillId="0" borderId="0" xfId="2" applyFont="1" applyFill="1" applyAlignment="1">
      <alignment vertical="top"/>
    </xf>
    <xf numFmtId="166" fontId="10" fillId="0" borderId="0" xfId="2" applyFont="1" applyAlignment="1">
      <alignment horizontal="right" vertical="top"/>
    </xf>
    <xf numFmtId="166" fontId="10" fillId="0" borderId="0" xfId="2" applyFont="1" applyAlignment="1">
      <alignment vertical="top"/>
    </xf>
    <xf numFmtId="166" fontId="14" fillId="0" borderId="0" xfId="2" applyFont="1" applyAlignment="1">
      <alignment vertical="top"/>
    </xf>
    <xf numFmtId="166" fontId="13" fillId="0" borderId="0" xfId="2" applyFont="1" applyFill="1" applyAlignment="1">
      <alignment vertical="top"/>
    </xf>
    <xf numFmtId="166" fontId="10" fillId="0" borderId="0" xfId="2" applyFont="1" applyFill="1" applyAlignment="1">
      <alignment vertical="top"/>
    </xf>
    <xf numFmtId="172" fontId="14" fillId="0" borderId="0" xfId="4" applyFont="1" applyFill="1" applyAlignment="1">
      <alignment vertical="top"/>
    </xf>
    <xf numFmtId="166" fontId="10" fillId="0" borderId="0" xfId="2" applyFont="1" applyFill="1" applyAlignment="1">
      <alignment horizontal="right" vertical="top"/>
    </xf>
    <xf numFmtId="169" fontId="27" fillId="0" borderId="0" xfId="0" applyFont="1" applyAlignment="1">
      <alignment vertical="top"/>
    </xf>
    <xf numFmtId="166" fontId="31" fillId="0" borderId="0" xfId="2" applyFont="1" applyFill="1" applyAlignment="1">
      <alignment vertical="top"/>
    </xf>
    <xf numFmtId="166" fontId="10" fillId="3" borderId="0" xfId="2" applyFont="1" applyFill="1" applyAlignment="1">
      <alignment vertical="top"/>
    </xf>
    <xf numFmtId="169" fontId="32" fillId="0" borderId="0" xfId="0" applyFont="1" applyFill="1" applyBorder="1" applyAlignment="1"/>
    <xf numFmtId="10" fontId="10" fillId="0" borderId="0" xfId="6" applyNumberFormat="1" applyFont="1" applyFill="1" applyBorder="1">
      <alignment vertical="top"/>
    </xf>
    <xf numFmtId="169" fontId="10" fillId="0" borderId="0" xfId="0" applyFont="1" applyBorder="1" applyAlignment="1">
      <alignment vertical="top"/>
    </xf>
    <xf numFmtId="169" fontId="0" fillId="0" borderId="0" xfId="0" applyAlignment="1">
      <alignment horizontal="center" vertical="top"/>
    </xf>
    <xf numFmtId="172" fontId="14" fillId="0" borderId="0" xfId="4" applyFont="1" applyFill="1" applyBorder="1" applyAlignment="1">
      <alignment horizontal="center" vertical="top"/>
    </xf>
    <xf numFmtId="166" fontId="10" fillId="0" borderId="0" xfId="2" applyFont="1" applyAlignment="1">
      <alignment horizontal="center" vertical="top"/>
    </xf>
    <xf numFmtId="169" fontId="10" fillId="0" borderId="0" xfId="0" applyFont="1" applyFill="1" applyBorder="1" applyAlignment="1">
      <alignment horizontal="center" vertical="top"/>
    </xf>
    <xf numFmtId="166" fontId="10" fillId="0" borderId="0" xfId="2" applyFont="1" applyFill="1" applyAlignment="1">
      <alignment horizontal="center" vertical="top"/>
    </xf>
    <xf numFmtId="169" fontId="0" fillId="0" borderId="0" xfId="0" applyFill="1" applyAlignment="1">
      <alignment horizontal="center" vertical="top"/>
    </xf>
    <xf numFmtId="166" fontId="13" fillId="0" borderId="0" xfId="2" applyFont="1" applyFill="1" applyAlignment="1">
      <alignment horizontal="center" vertical="top"/>
    </xf>
    <xf numFmtId="166" fontId="14" fillId="0" borderId="0" xfId="2" applyFont="1" applyAlignment="1">
      <alignment horizontal="center" vertical="top"/>
    </xf>
    <xf numFmtId="166" fontId="10" fillId="0" borderId="2" xfId="0" applyNumberFormat="1" applyFont="1" applyFill="1" applyBorder="1" applyAlignment="1">
      <alignment horizontal="center"/>
    </xf>
    <xf numFmtId="172" fontId="14" fillId="0" borderId="0" xfId="4" applyFont="1" applyFill="1">
      <alignment vertical="top"/>
    </xf>
    <xf numFmtId="172" fontId="14" fillId="0" borderId="0" xfId="4" applyFont="1" applyFill="1" applyBorder="1">
      <alignment vertical="top"/>
    </xf>
    <xf numFmtId="172" fontId="14" fillId="0" borderId="0" xfId="4" applyFont="1" applyFill="1" applyBorder="1" applyAlignment="1">
      <alignment horizontal="left" vertical="top"/>
    </xf>
    <xf numFmtId="172" fontId="0" fillId="0" borderId="0" xfId="4" applyFont="1" applyFill="1" applyBorder="1">
      <alignment vertical="top"/>
    </xf>
    <xf numFmtId="172" fontId="34" fillId="0" borderId="0" xfId="4" applyFont="1" applyFill="1" applyBorder="1">
      <alignment vertical="top"/>
    </xf>
    <xf numFmtId="172" fontId="27" fillId="0" borderId="0" xfId="4" applyFont="1" applyFill="1" applyBorder="1">
      <alignment vertical="top"/>
    </xf>
    <xf numFmtId="172" fontId="34" fillId="0" borderId="0" xfId="4" applyFont="1" applyFill="1" applyBorder="1" applyAlignment="1">
      <alignment horizontal="left" vertical="top"/>
    </xf>
    <xf numFmtId="169" fontId="27" fillId="0" borderId="0" xfId="0" applyFont="1" applyFill="1" applyBorder="1" applyAlignment="1">
      <alignment vertical="top"/>
    </xf>
    <xf numFmtId="166" fontId="34" fillId="0" borderId="0" xfId="2" applyFont="1" applyFill="1" applyBorder="1" applyAlignment="1">
      <alignment horizontal="left" vertical="top"/>
    </xf>
    <xf numFmtId="166" fontId="27" fillId="0" borderId="0" xfId="2" applyFont="1" applyFill="1" applyBorder="1" applyAlignment="1">
      <alignment vertical="top"/>
    </xf>
    <xf numFmtId="166" fontId="10" fillId="0" borderId="0" xfId="2" applyFont="1" applyFill="1" applyBorder="1" applyAlignment="1">
      <alignment horizontal="right" vertical="top"/>
    </xf>
    <xf numFmtId="169" fontId="10" fillId="0" borderId="0" xfId="0" applyFont="1" applyFill="1" applyBorder="1" applyAlignment="1">
      <alignment vertical="top"/>
    </xf>
    <xf numFmtId="4" fontId="27" fillId="0" borderId="0" xfId="2" applyNumberFormat="1" applyFont="1" applyFill="1" applyBorder="1" applyAlignment="1">
      <alignment horizontal="right" vertical="top"/>
    </xf>
    <xf numFmtId="169" fontId="0" fillId="6" borderId="0" xfId="0" applyFill="1" applyAlignment="1">
      <alignment vertical="top"/>
    </xf>
    <xf numFmtId="0" fontId="24" fillId="0" borderId="0" xfId="2" applyNumberFormat="1" applyFont="1" applyFill="1" applyAlignment="1">
      <alignment vertical="top"/>
    </xf>
    <xf numFmtId="0" fontId="14" fillId="0" borderId="0" xfId="2" applyNumberFormat="1" applyFont="1" applyFill="1" applyAlignment="1">
      <alignment vertical="top"/>
    </xf>
    <xf numFmtId="0" fontId="15" fillId="0" borderId="0" xfId="2" applyNumberFormat="1" applyFont="1" applyFill="1" applyAlignment="1">
      <alignment vertical="top"/>
    </xf>
    <xf numFmtId="0" fontId="10" fillId="0" borderId="0" xfId="2" applyNumberFormat="1" applyFont="1" applyFill="1" applyAlignment="1">
      <alignment horizontal="right" vertical="top"/>
    </xf>
    <xf numFmtId="0" fontId="10" fillId="0" borderId="0" xfId="2" applyNumberFormat="1" applyFont="1" applyFill="1" applyAlignment="1">
      <alignment vertical="top"/>
    </xf>
    <xf numFmtId="0" fontId="13" fillId="0" borderId="0" xfId="2" applyNumberFormat="1" applyFont="1" applyFill="1" applyAlignment="1">
      <alignment horizontal="right" vertical="top"/>
    </xf>
    <xf numFmtId="0" fontId="0" fillId="0" borderId="0" xfId="0" applyNumberFormat="1" applyAlignment="1">
      <alignment vertical="top"/>
    </xf>
    <xf numFmtId="171" fontId="12" fillId="0" borderId="0" xfId="3" applyFont="1" applyAlignment="1">
      <alignment horizontal="center" vertical="top"/>
    </xf>
    <xf numFmtId="166" fontId="14" fillId="0" borderId="0" xfId="2" applyFont="1" applyFill="1" applyBorder="1" applyAlignment="1">
      <alignment horizontal="center" vertical="top"/>
    </xf>
    <xf numFmtId="166" fontId="13" fillId="0" borderId="0" xfId="2" applyFont="1" applyFill="1" applyAlignment="1">
      <alignment horizontal="left" vertical="top"/>
    </xf>
    <xf numFmtId="166" fontId="27" fillId="0" borderId="0" xfId="2" applyFont="1" applyFill="1" applyBorder="1" applyAlignment="1">
      <alignment horizontal="left" vertical="top"/>
    </xf>
    <xf numFmtId="166" fontId="27" fillId="0" borderId="0" xfId="2" applyFont="1" applyAlignment="1">
      <alignment horizontal="left" vertical="top"/>
    </xf>
    <xf numFmtId="166" fontId="10" fillId="0" borderId="0" xfId="2" applyFont="1" applyFill="1" applyBorder="1" applyAlignment="1">
      <alignment horizontal="left" vertical="top"/>
    </xf>
    <xf numFmtId="172" fontId="27" fillId="0" borderId="0" xfId="4" applyFont="1" applyFill="1" applyAlignment="1">
      <alignment horizontal="left" vertical="top"/>
    </xf>
    <xf numFmtId="166" fontId="10" fillId="0" borderId="0" xfId="2" applyFont="1" applyFill="1" applyAlignment="1">
      <alignment horizontal="left" vertical="top"/>
    </xf>
    <xf numFmtId="166" fontId="26" fillId="0" borderId="0" xfId="2" applyFont="1" applyAlignment="1">
      <alignment horizontal="left" vertical="top"/>
    </xf>
    <xf numFmtId="169" fontId="33" fillId="0" borderId="0" xfId="0" applyFont="1" applyFill="1" applyBorder="1" applyAlignment="1"/>
    <xf numFmtId="169" fontId="45" fillId="8" borderId="8" xfId="8" applyFont="1" applyFill="1" applyBorder="1">
      <alignment vertical="top"/>
    </xf>
    <xf numFmtId="169" fontId="48" fillId="8" borderId="8" xfId="8" applyFont="1" applyFill="1" applyBorder="1">
      <alignment vertical="top"/>
    </xf>
    <xf numFmtId="169" fontId="45" fillId="8" borderId="8" xfId="8" applyFont="1" applyFill="1" applyBorder="1" applyAlignment="1">
      <alignment horizontal="left" vertical="top"/>
    </xf>
    <xf numFmtId="169" fontId="47" fillId="8" borderId="8" xfId="8" applyFont="1" applyFill="1" applyBorder="1">
      <alignment vertical="top"/>
    </xf>
    <xf numFmtId="169" fontId="47" fillId="8" borderId="8" xfId="8" applyFont="1" applyFill="1" applyBorder="1" applyAlignment="1">
      <alignment horizontal="right"/>
    </xf>
    <xf numFmtId="169" fontId="47" fillId="8" borderId="8" xfId="8" applyFont="1" applyFill="1" applyBorder="1" applyAlignment="1">
      <alignment horizontal="center" vertical="top"/>
    </xf>
    <xf numFmtId="169" fontId="47" fillId="8" borderId="8" xfId="0" applyFont="1" applyFill="1" applyBorder="1" applyAlignment="1">
      <alignment vertical="top"/>
    </xf>
    <xf numFmtId="172" fontId="27" fillId="0" borderId="0" xfId="4" applyFont="1" applyFill="1" applyBorder="1" applyAlignment="1">
      <alignment vertical="top"/>
    </xf>
    <xf numFmtId="172" fontId="27" fillId="0" borderId="0" xfId="4" applyFont="1" applyFill="1" applyBorder="1" applyAlignment="1">
      <alignment horizontal="right" vertical="top"/>
    </xf>
    <xf numFmtId="169" fontId="49" fillId="0" borderId="0" xfId="0" applyFont="1" applyBorder="1" applyAlignment="1">
      <alignment vertical="top"/>
    </xf>
    <xf numFmtId="166" fontId="31" fillId="0" borderId="0" xfId="1" applyFont="1" applyAlignment="1">
      <alignment vertical="top"/>
    </xf>
    <xf numFmtId="169" fontId="14" fillId="0" borderId="0" xfId="0" applyFont="1" applyFill="1" applyBorder="1" applyAlignment="1"/>
    <xf numFmtId="169" fontId="0" fillId="0" borderId="0" xfId="0" applyFill="1" applyBorder="1" applyAlignment="1">
      <alignment horizontal="center" vertical="top"/>
    </xf>
    <xf numFmtId="169" fontId="0" fillId="0" borderId="0" xfId="0" applyBorder="1" applyAlignment="1">
      <alignment horizontal="center" vertical="top"/>
    </xf>
    <xf numFmtId="169" fontId="35" fillId="0" borderId="0" xfId="0" applyFont="1" applyFill="1" applyBorder="1">
      <alignment vertical="top"/>
    </xf>
    <xf numFmtId="166" fontId="35" fillId="0" borderId="0" xfId="0" applyNumberFormat="1" applyFont="1" applyFill="1" applyBorder="1">
      <alignment vertical="top"/>
    </xf>
    <xf numFmtId="166" fontId="44" fillId="0" borderId="0" xfId="0" applyNumberFormat="1" applyFont="1" applyFill="1" applyBorder="1">
      <alignment vertical="top"/>
    </xf>
    <xf numFmtId="166" fontId="26" fillId="0" borderId="0" xfId="0" applyNumberFormat="1" applyFont="1" applyFill="1" applyBorder="1" applyAlignment="1">
      <alignment horizontal="right" vertical="top"/>
    </xf>
    <xf numFmtId="169" fontId="26" fillId="0" borderId="0" xfId="0" applyFont="1" applyFill="1" applyBorder="1">
      <alignment vertical="top"/>
    </xf>
    <xf numFmtId="172" fontId="14" fillId="0" borderId="0" xfId="4" applyFont="1" applyFill="1" applyAlignment="1">
      <alignment horizontal="left" vertical="top"/>
    </xf>
    <xf numFmtId="178" fontId="31" fillId="0" borderId="0" xfId="6" applyFont="1" applyFill="1">
      <alignment vertical="top"/>
    </xf>
    <xf numFmtId="178" fontId="14" fillId="0" borderId="0" xfId="6" applyFont="1" applyFill="1" applyAlignment="1">
      <alignment horizontal="left" vertical="top"/>
    </xf>
    <xf numFmtId="169" fontId="13" fillId="0" borderId="0" xfId="0" applyFont="1" applyAlignment="1">
      <alignment vertical="top"/>
    </xf>
    <xf numFmtId="169" fontId="51" fillId="0" borderId="0" xfId="0" applyFont="1" applyFill="1" applyBorder="1" applyAlignment="1"/>
    <xf numFmtId="169" fontId="51" fillId="0" borderId="0" xfId="0" applyFont="1" applyFill="1" applyBorder="1" applyAlignment="1">
      <alignment horizontal="left"/>
    </xf>
    <xf numFmtId="169" fontId="13" fillId="0" borderId="0" xfId="0" applyFont="1" applyBorder="1" applyAlignment="1">
      <alignment vertical="top"/>
    </xf>
    <xf numFmtId="172" fontId="13" fillId="0" borderId="0" xfId="4" applyFont="1" applyFill="1" applyAlignment="1">
      <alignment vertical="top"/>
    </xf>
    <xf numFmtId="178" fontId="43" fillId="0" borderId="0" xfId="6" applyFont="1" applyFill="1">
      <alignment vertical="top"/>
    </xf>
    <xf numFmtId="169" fontId="46" fillId="0" borderId="0" xfId="0" applyFont="1" applyFill="1" applyBorder="1" applyAlignment="1"/>
    <xf numFmtId="169" fontId="46" fillId="0" borderId="0" xfId="0" applyFont="1" applyFill="1" applyBorder="1" applyAlignment="1">
      <alignment horizontal="left"/>
    </xf>
    <xf numFmtId="166" fontId="13" fillId="0" borderId="0" xfId="2" applyFont="1" applyAlignment="1">
      <alignment horizontal="right" vertical="top"/>
    </xf>
    <xf numFmtId="166" fontId="43" fillId="0" borderId="0" xfId="2" applyFont="1" applyFill="1" applyAlignment="1">
      <alignment horizontal="right" vertical="top"/>
    </xf>
    <xf numFmtId="169" fontId="14" fillId="0" borderId="0" xfId="0" applyFont="1" applyFill="1">
      <alignment vertical="top"/>
    </xf>
    <xf numFmtId="0" fontId="10" fillId="0" borderId="0" xfId="0" applyNumberFormat="1" applyFont="1" applyAlignment="1">
      <alignment vertical="top"/>
    </xf>
    <xf numFmtId="169" fontId="0" fillId="0" borderId="0" xfId="0" applyAlignment="1">
      <alignment textRotation="90"/>
    </xf>
    <xf numFmtId="169" fontId="10" fillId="0" borderId="0" xfId="0" applyFont="1" applyAlignment="1">
      <alignment textRotation="90"/>
    </xf>
    <xf numFmtId="169" fontId="0" fillId="0" borderId="0" xfId="0" applyFill="1" applyBorder="1" applyAlignment="1">
      <alignment horizontal="center" textRotation="90"/>
    </xf>
    <xf numFmtId="169" fontId="10" fillId="0" borderId="0" xfId="0" applyFont="1" applyFill="1" applyBorder="1" applyAlignment="1">
      <alignment horizontal="center" textRotation="90"/>
    </xf>
    <xf numFmtId="169" fontId="14" fillId="11" borderId="11" xfId="0" applyFont="1" applyFill="1" applyBorder="1" applyAlignment="1">
      <alignment horizontal="center" vertical="top"/>
    </xf>
    <xf numFmtId="169" fontId="0" fillId="0" borderId="12" xfId="0" applyBorder="1" applyAlignment="1">
      <alignment vertical="top"/>
    </xf>
    <xf numFmtId="169" fontId="10" fillId="0" borderId="12" xfId="0" applyFont="1" applyFill="1" applyBorder="1" applyAlignment="1">
      <alignment vertical="top"/>
    </xf>
    <xf numFmtId="169" fontId="52" fillId="0" borderId="0" xfId="0" applyFont="1" applyAlignment="1">
      <alignment vertical="top"/>
    </xf>
    <xf numFmtId="169" fontId="52" fillId="0" borderId="0" xfId="0" applyFont="1" applyFill="1" applyAlignment="1">
      <alignment vertical="top"/>
    </xf>
    <xf numFmtId="169" fontId="0" fillId="0" borderId="14" xfId="0" applyBorder="1" applyAlignment="1">
      <alignment vertical="top"/>
    </xf>
    <xf numFmtId="169" fontId="10" fillId="0" borderId="14" xfId="0" applyFont="1" applyFill="1" applyBorder="1" applyAlignment="1">
      <alignment vertical="top"/>
    </xf>
    <xf numFmtId="169" fontId="10" fillId="0" borderId="12" xfId="0" applyFont="1" applyBorder="1" applyAlignment="1">
      <alignment vertical="top"/>
    </xf>
    <xf numFmtId="169" fontId="46" fillId="11" borderId="13" xfId="0" applyFont="1" applyFill="1" applyBorder="1" applyAlignment="1">
      <alignment horizontal="center" vertical="top"/>
    </xf>
    <xf numFmtId="169" fontId="46" fillId="0" borderId="0" xfId="0" applyFont="1" applyFill="1" applyAlignment="1">
      <alignment horizontal="center" vertical="top"/>
    </xf>
    <xf numFmtId="169" fontId="53" fillId="0" borderId="0" xfId="0" applyFont="1" applyAlignment="1">
      <alignment vertical="top"/>
    </xf>
    <xf numFmtId="169" fontId="54" fillId="0" borderId="10" xfId="0" applyFont="1" applyFill="1" applyBorder="1" applyAlignment="1">
      <alignment horizontal="left" vertical="top"/>
    </xf>
    <xf numFmtId="169" fontId="53" fillId="0" borderId="10" xfId="0" applyFont="1" applyFill="1" applyBorder="1" applyAlignment="1">
      <alignment horizontal="center" vertical="top"/>
    </xf>
    <xf numFmtId="169" fontId="53" fillId="0" borderId="10" xfId="0" applyFont="1" applyFill="1" applyBorder="1" applyAlignment="1">
      <alignment vertical="top"/>
    </xf>
    <xf numFmtId="169" fontId="56" fillId="0" borderId="0" xfId="0" applyFont="1">
      <alignment vertical="top"/>
    </xf>
    <xf numFmtId="169" fontId="57" fillId="0" borderId="0" xfId="0" applyFont="1" applyAlignment="1">
      <alignment horizontal="center" vertical="top"/>
    </xf>
    <xf numFmtId="169" fontId="57" fillId="0" borderId="0" xfId="0" applyFont="1">
      <alignment vertical="top"/>
    </xf>
    <xf numFmtId="169" fontId="57" fillId="0" borderId="0" xfId="0" applyFont="1" applyAlignment="1">
      <alignment horizontal="center" vertical="center"/>
    </xf>
    <xf numFmtId="169" fontId="10" fillId="0" borderId="0" xfId="0" applyFont="1" applyAlignment="1">
      <alignment horizontal="left" vertical="top"/>
    </xf>
    <xf numFmtId="169" fontId="31" fillId="0" borderId="0" xfId="0" applyFont="1" applyBorder="1" applyAlignment="1">
      <alignment vertical="top"/>
    </xf>
    <xf numFmtId="169" fontId="10" fillId="0" borderId="0" xfId="0" applyFont="1" applyBorder="1" applyAlignment="1">
      <alignment horizontal="center" vertical="top"/>
    </xf>
    <xf numFmtId="169" fontId="10" fillId="0" borderId="0" xfId="0" applyFont="1" applyAlignment="1">
      <alignment horizontal="center" vertical="top"/>
    </xf>
    <xf numFmtId="169" fontId="10" fillId="0" borderId="0" xfId="0" applyFont="1" applyBorder="1" applyAlignment="1">
      <alignment horizontal="center" vertical="top"/>
    </xf>
    <xf numFmtId="169" fontId="56" fillId="0" borderId="0" xfId="0" applyFont="1" applyAlignment="1">
      <alignment horizontal="center" vertical="top"/>
    </xf>
    <xf numFmtId="169" fontId="20" fillId="0" borderId="0" xfId="0" applyFont="1" applyBorder="1" applyAlignment="1">
      <alignment horizontal="center" vertical="top"/>
    </xf>
    <xf numFmtId="169" fontId="16" fillId="0" borderId="0" xfId="0" applyFont="1" applyBorder="1" applyAlignment="1">
      <alignment horizontal="center" vertical="top"/>
    </xf>
    <xf numFmtId="0" fontId="0" fillId="0" borderId="0" xfId="0" applyNumberFormat="1" applyFill="1" applyBorder="1" applyAlignment="1">
      <alignment horizontal="center" vertical="top"/>
    </xf>
    <xf numFmtId="169" fontId="58" fillId="0" borderId="0" xfId="0" applyFont="1" applyAlignment="1">
      <alignment vertical="top"/>
    </xf>
    <xf numFmtId="169" fontId="24" fillId="0" borderId="0" xfId="0" applyFont="1" applyAlignment="1">
      <alignment vertical="top"/>
    </xf>
    <xf numFmtId="169" fontId="10" fillId="6" borderId="0" xfId="8" applyFont="1" applyFill="1" applyAlignment="1">
      <alignment horizontal="right" vertical="top"/>
    </xf>
    <xf numFmtId="178" fontId="14" fillId="0" borderId="0" xfId="6" applyFont="1" applyFill="1">
      <alignment vertical="top"/>
    </xf>
    <xf numFmtId="169" fontId="10" fillId="3" borderId="0" xfId="0" applyFont="1" applyFill="1" applyBorder="1" applyAlignment="1">
      <alignment horizontal="center"/>
    </xf>
    <xf numFmtId="169" fontId="32" fillId="0" borderId="0" xfId="0" applyFont="1" applyFill="1" applyBorder="1" applyAlignment="1">
      <alignment horizontal="left"/>
    </xf>
    <xf numFmtId="169" fontId="14" fillId="9" borderId="15" xfId="8" applyFont="1" applyFill="1" applyBorder="1">
      <alignment vertical="top"/>
    </xf>
    <xf numFmtId="169" fontId="31" fillId="9" borderId="15" xfId="8" applyFont="1" applyFill="1" applyBorder="1">
      <alignment vertical="top"/>
    </xf>
    <xf numFmtId="169" fontId="10" fillId="9" borderId="15" xfId="8" applyFont="1" applyFill="1" applyBorder="1">
      <alignment vertical="top"/>
    </xf>
    <xf numFmtId="169" fontId="10" fillId="9" borderId="15" xfId="8" applyFont="1" applyFill="1" applyBorder="1" applyAlignment="1">
      <alignment horizontal="right"/>
    </xf>
    <xf numFmtId="169" fontId="10" fillId="9" borderId="15" xfId="8" applyFont="1" applyFill="1" applyBorder="1" applyAlignment="1">
      <alignment horizontal="left" vertical="top"/>
    </xf>
    <xf numFmtId="169" fontId="10" fillId="9" borderId="15" xfId="8" applyFont="1" applyFill="1" applyBorder="1" applyAlignment="1">
      <alignment horizontal="center" vertical="top"/>
    </xf>
    <xf numFmtId="169" fontId="0" fillId="9" borderId="15" xfId="0" applyFill="1" applyBorder="1" applyAlignment="1">
      <alignment vertical="top"/>
    </xf>
    <xf numFmtId="169" fontId="33" fillId="0" borderId="0" xfId="0" applyFont="1">
      <alignment vertical="top"/>
    </xf>
    <xf numFmtId="177" fontId="10" fillId="4" borderId="1" xfId="2" applyNumberFormat="1" applyFont="1" applyFill="1" applyBorder="1" applyAlignment="1">
      <alignment horizontal="right" vertical="top"/>
    </xf>
    <xf numFmtId="169" fontId="56" fillId="0" borderId="0" xfId="0" applyFont="1" applyFill="1" applyBorder="1" applyAlignment="1">
      <alignment horizontal="center" vertical="center"/>
    </xf>
    <xf numFmtId="169" fontId="56" fillId="0" borderId="0" xfId="0" applyFont="1" applyFill="1" applyBorder="1" applyAlignment="1">
      <alignment horizontal="center" vertical="top"/>
    </xf>
    <xf numFmtId="169" fontId="55" fillId="0" borderId="0" xfId="0" applyFont="1" applyFill="1" applyBorder="1" applyAlignment="1">
      <alignment horizontal="center" vertical="top"/>
    </xf>
    <xf numFmtId="169" fontId="56" fillId="0" borderId="0" xfId="0" applyFont="1" applyFill="1" applyBorder="1" applyAlignment="1">
      <alignment vertical="top"/>
    </xf>
    <xf numFmtId="169" fontId="10" fillId="0" borderId="0" xfId="0" applyFont="1" applyFill="1" applyBorder="1" applyAlignment="1">
      <alignment horizontal="left" vertical="top"/>
    </xf>
    <xf numFmtId="169" fontId="57" fillId="0" borderId="0" xfId="0" applyFont="1" applyFill="1" applyBorder="1">
      <alignment vertical="top"/>
    </xf>
    <xf numFmtId="169" fontId="10" fillId="4" borderId="1" xfId="0" applyFont="1" applyFill="1" applyBorder="1" applyAlignment="1">
      <alignment horizontal="center" vertical="center"/>
    </xf>
    <xf numFmtId="169" fontId="10" fillId="0" borderId="1" xfId="0" applyFont="1" applyBorder="1" applyAlignment="1">
      <alignment horizontal="center" vertical="top"/>
    </xf>
    <xf numFmtId="169" fontId="47" fillId="5" borderId="16" xfId="0" applyFont="1" applyFill="1" applyBorder="1" applyAlignment="1">
      <alignment horizontal="center" vertical="top"/>
    </xf>
    <xf numFmtId="166" fontId="10" fillId="0" borderId="0" xfId="2" quotePrefix="1" applyFont="1" applyAlignment="1">
      <alignment vertical="top"/>
    </xf>
    <xf numFmtId="166" fontId="10" fillId="0" borderId="2" xfId="2" applyFont="1" applyBorder="1" applyAlignment="1">
      <alignment vertical="top"/>
    </xf>
    <xf numFmtId="166" fontId="10" fillId="0" borderId="4" xfId="2" applyFont="1" applyFill="1" applyBorder="1" applyAlignment="1">
      <alignment horizontal="right" vertical="top"/>
    </xf>
    <xf numFmtId="166" fontId="27" fillId="0" borderId="3" xfId="2" applyFont="1" applyFill="1" applyBorder="1" applyAlignment="1">
      <alignment horizontal="right" vertical="top"/>
    </xf>
    <xf numFmtId="166" fontId="10" fillId="12" borderId="0" xfId="2" applyFont="1" applyFill="1" applyBorder="1" applyAlignment="1">
      <alignment horizontal="center" vertical="top"/>
    </xf>
    <xf numFmtId="169" fontId="10" fillId="13" borderId="0" xfId="0" applyFont="1" applyFill="1" applyBorder="1" applyAlignment="1">
      <alignment horizontal="center"/>
    </xf>
    <xf numFmtId="166" fontId="41" fillId="0" borderId="0" xfId="2" applyFont="1" applyAlignment="1">
      <alignment vertical="top"/>
    </xf>
    <xf numFmtId="166" fontId="26" fillId="0" borderId="0" xfId="2" applyFont="1" applyAlignment="1">
      <alignment vertical="top"/>
    </xf>
    <xf numFmtId="172" fontId="26" fillId="0" borderId="0" xfId="4" applyFont="1" applyFill="1" applyAlignment="1">
      <alignment vertical="top"/>
    </xf>
    <xf numFmtId="166" fontId="26" fillId="0" borderId="0" xfId="2" applyFont="1" applyAlignment="1">
      <alignment vertical="top"/>
    </xf>
    <xf numFmtId="169" fontId="0" fillId="0" borderId="0" xfId="0" applyAlignment="1">
      <alignment vertical="top"/>
    </xf>
    <xf numFmtId="166" fontId="14" fillId="0" borderId="0" xfId="2" applyFont="1" applyFill="1" applyAlignment="1">
      <alignment vertical="top"/>
    </xf>
    <xf numFmtId="166" fontId="10" fillId="0" borderId="0" xfId="2" applyFont="1" applyAlignment="1">
      <alignment horizontal="right" vertical="top"/>
    </xf>
    <xf numFmtId="166" fontId="10" fillId="0" borderId="0" xfId="2" applyFont="1" applyAlignment="1">
      <alignment vertical="top"/>
    </xf>
    <xf numFmtId="166" fontId="14" fillId="0" borderId="0" xfId="2" applyFont="1" applyAlignment="1">
      <alignment vertical="top"/>
    </xf>
    <xf numFmtId="166" fontId="13" fillId="0" borderId="0" xfId="2" applyFont="1" applyFill="1" applyAlignment="1">
      <alignment vertical="top"/>
    </xf>
    <xf numFmtId="166" fontId="0" fillId="0" borderId="0" xfId="2" applyFont="1" applyFill="1" applyAlignment="1">
      <alignment vertical="top"/>
    </xf>
    <xf numFmtId="166" fontId="10" fillId="0" borderId="0" xfId="2" applyFont="1" applyFill="1" applyAlignment="1">
      <alignment vertical="top"/>
    </xf>
    <xf numFmtId="172" fontId="14" fillId="0" borderId="0" xfId="4" applyFont="1" applyFill="1" applyAlignment="1">
      <alignment vertical="top"/>
    </xf>
    <xf numFmtId="172" fontId="10" fillId="0" borderId="0" xfId="4" applyFont="1" applyFill="1" applyAlignment="1">
      <alignment vertical="top"/>
    </xf>
    <xf numFmtId="172" fontId="10" fillId="0" borderId="0" xfId="4" applyFont="1" applyFill="1" applyAlignment="1">
      <alignment horizontal="right" vertical="top"/>
    </xf>
    <xf numFmtId="166" fontId="20" fillId="0" borderId="0" xfId="2" applyFont="1" applyAlignment="1">
      <alignment vertical="top"/>
    </xf>
    <xf numFmtId="166" fontId="10" fillId="0" borderId="0" xfId="2" applyFont="1" applyFill="1" applyAlignment="1">
      <alignment horizontal="right" vertical="top"/>
    </xf>
    <xf numFmtId="166" fontId="26" fillId="0" borderId="0" xfId="2" applyFont="1" applyAlignment="1">
      <alignment vertical="top"/>
    </xf>
    <xf numFmtId="166" fontId="34" fillId="0" borderId="0" xfId="2" applyFont="1" applyAlignment="1">
      <alignment vertical="top"/>
    </xf>
    <xf numFmtId="166" fontId="34" fillId="0" borderId="0" xfId="2" applyFont="1" applyFill="1" applyAlignment="1">
      <alignment vertical="top"/>
    </xf>
    <xf numFmtId="166" fontId="27" fillId="0" borderId="0" xfId="2" applyFont="1" applyAlignment="1">
      <alignment horizontal="right" vertical="top"/>
    </xf>
    <xf numFmtId="169" fontId="27" fillId="0" borderId="0" xfId="0" applyFont="1" applyAlignment="1">
      <alignment vertical="top"/>
    </xf>
    <xf numFmtId="166" fontId="31" fillId="0" borderId="0" xfId="2" applyFont="1" applyFill="1" applyAlignment="1">
      <alignment vertical="top"/>
    </xf>
    <xf numFmtId="166" fontId="35" fillId="0" borderId="0" xfId="2" applyFont="1" applyFill="1" applyAlignment="1">
      <alignment vertical="top"/>
    </xf>
    <xf numFmtId="166" fontId="27" fillId="0" borderId="0" xfId="2" applyFont="1" applyFill="1" applyAlignment="1">
      <alignment horizontal="right" vertical="top"/>
    </xf>
    <xf numFmtId="166" fontId="26" fillId="0" borderId="0" xfId="2" applyFont="1" applyFill="1" applyAlignment="1">
      <alignment vertical="top"/>
    </xf>
    <xf numFmtId="172" fontId="31" fillId="0" borderId="0" xfId="4" applyFont="1" applyFill="1" applyAlignment="1">
      <alignment vertical="top"/>
    </xf>
    <xf numFmtId="166" fontId="40" fillId="0" borderId="0" xfId="2" applyFont="1" applyFill="1" applyAlignment="1">
      <alignment vertical="top"/>
    </xf>
    <xf numFmtId="166" fontId="41" fillId="0" borderId="0" xfId="2" applyFont="1" applyFill="1" applyAlignment="1">
      <alignment vertical="top"/>
    </xf>
    <xf numFmtId="166" fontId="27" fillId="0" borderId="0" xfId="2" applyFont="1" applyAlignment="1">
      <alignment vertical="top"/>
    </xf>
    <xf numFmtId="166" fontId="35" fillId="0" borderId="0" xfId="2" applyFont="1" applyAlignment="1">
      <alignment vertical="top"/>
    </xf>
    <xf numFmtId="166" fontId="26" fillId="0" borderId="0" xfId="2" applyFont="1" applyAlignment="1">
      <alignment horizontal="right" vertical="top"/>
    </xf>
    <xf numFmtId="169" fontId="26" fillId="0" borderId="0" xfId="0" applyFont="1" applyAlignment="1">
      <alignment vertical="top"/>
    </xf>
    <xf numFmtId="169" fontId="10" fillId="0" borderId="0" xfId="0" applyFont="1" applyAlignment="1">
      <alignment vertical="top"/>
    </xf>
    <xf numFmtId="169" fontId="0" fillId="0" borderId="0" xfId="0" applyBorder="1" applyAlignment="1">
      <alignment vertical="top"/>
    </xf>
    <xf numFmtId="167" fontId="26" fillId="0" borderId="0" xfId="28" applyNumberFormat="1" applyFont="1" applyAlignment="1">
      <alignment vertical="top"/>
    </xf>
    <xf numFmtId="166" fontId="10" fillId="0" borderId="0" xfId="2" applyFont="1" applyAlignment="1">
      <alignment horizontal="left" vertical="top"/>
    </xf>
    <xf numFmtId="166" fontId="43" fillId="0" borderId="0" xfId="2" applyFont="1" applyFill="1" applyAlignment="1">
      <alignment vertical="top"/>
    </xf>
    <xf numFmtId="166" fontId="44" fillId="0" borderId="0" xfId="2" applyFont="1" applyFill="1" applyAlignment="1">
      <alignment vertical="top"/>
    </xf>
    <xf numFmtId="166" fontId="26" fillId="0" borderId="4" xfId="2" applyFont="1" applyBorder="1" applyAlignment="1">
      <alignment vertical="top"/>
    </xf>
    <xf numFmtId="169" fontId="32" fillId="0" borderId="0" xfId="0" applyFont="1" applyFill="1" applyBorder="1" applyAlignment="1"/>
    <xf numFmtId="166" fontId="10" fillId="0" borderId="0" xfId="2" applyFont="1" applyFill="1" applyBorder="1" applyAlignment="1">
      <alignment horizontal="center" vertical="top"/>
    </xf>
    <xf numFmtId="169" fontId="0" fillId="0" borderId="0" xfId="0" applyAlignment="1">
      <alignment horizontal="center" vertical="top"/>
    </xf>
    <xf numFmtId="166" fontId="10" fillId="0" borderId="0" xfId="2" applyFont="1" applyAlignment="1">
      <alignment horizontal="center" vertical="top"/>
    </xf>
    <xf numFmtId="166" fontId="10" fillId="0" borderId="0" xfId="2" applyFont="1" applyFill="1" applyAlignment="1">
      <alignment horizontal="center" vertical="top"/>
    </xf>
    <xf numFmtId="166" fontId="13" fillId="0" borderId="0" xfId="2" applyFont="1" applyFill="1" applyAlignment="1">
      <alignment horizontal="center" vertical="top"/>
    </xf>
    <xf numFmtId="166" fontId="10" fillId="0" borderId="0" xfId="0" applyNumberFormat="1" applyFont="1" applyFill="1" applyBorder="1" applyAlignment="1">
      <alignment horizontal="center"/>
    </xf>
    <xf numFmtId="169" fontId="33" fillId="0" borderId="0" xfId="0" applyFont="1" applyFill="1" applyBorder="1" applyAlignment="1"/>
    <xf numFmtId="169" fontId="45" fillId="8" borderId="8" xfId="8" applyFont="1" applyFill="1" applyBorder="1">
      <alignment vertical="top"/>
    </xf>
    <xf numFmtId="169" fontId="48" fillId="8" borderId="8" xfId="8" applyFont="1" applyFill="1" applyBorder="1">
      <alignment vertical="top"/>
    </xf>
    <xf numFmtId="169" fontId="45" fillId="8" borderId="8" xfId="8" applyFont="1" applyFill="1" applyBorder="1" applyAlignment="1">
      <alignment horizontal="left" vertical="top"/>
    </xf>
    <xf numFmtId="169" fontId="47" fillId="8" borderId="8" xfId="8" applyFont="1" applyFill="1" applyBorder="1">
      <alignment vertical="top"/>
    </xf>
    <xf numFmtId="169" fontId="47" fillId="8" borderId="8" xfId="8" applyFont="1" applyFill="1" applyBorder="1" applyAlignment="1">
      <alignment horizontal="right"/>
    </xf>
    <xf numFmtId="169" fontId="34" fillId="0" borderId="0" xfId="0" applyFont="1" applyFill="1" applyBorder="1">
      <alignment vertical="top"/>
    </xf>
    <xf numFmtId="166" fontId="43" fillId="0" borderId="0" xfId="0" applyNumberFormat="1" applyFont="1" applyFill="1" applyBorder="1">
      <alignment vertical="top"/>
    </xf>
    <xf numFmtId="166" fontId="27" fillId="0" borderId="0" xfId="0" applyNumberFormat="1" applyFont="1" applyFill="1" applyBorder="1" applyAlignment="1">
      <alignment horizontal="right" vertical="top"/>
    </xf>
    <xf numFmtId="169" fontId="27" fillId="0" borderId="0" xfId="0" applyFont="1" applyFill="1" applyBorder="1">
      <alignment vertical="top"/>
    </xf>
    <xf numFmtId="166" fontId="10" fillId="12" borderId="0" xfId="2" applyFont="1" applyFill="1" applyBorder="1" applyAlignment="1">
      <alignment horizontal="center" vertical="top"/>
    </xf>
    <xf numFmtId="166" fontId="34" fillId="0" borderId="0" xfId="2" applyFont="1" applyBorder="1" applyAlignment="1">
      <alignment vertical="top"/>
    </xf>
    <xf numFmtId="166" fontId="27" fillId="0" borderId="0" xfId="2" applyFont="1" applyBorder="1" applyAlignment="1">
      <alignment horizontal="right" vertical="top"/>
    </xf>
    <xf numFmtId="166" fontId="27" fillId="0" borderId="0" xfId="2" applyFont="1" applyBorder="1" applyAlignment="1">
      <alignment vertical="top"/>
    </xf>
    <xf numFmtId="166" fontId="27" fillId="0" borderId="0" xfId="2" applyFont="1" applyBorder="1" applyAlignment="1">
      <alignment horizontal="left" vertical="top"/>
    </xf>
    <xf numFmtId="169" fontId="27" fillId="0" borderId="0" xfId="0" applyFont="1" applyBorder="1" applyAlignment="1">
      <alignment vertical="top"/>
    </xf>
    <xf numFmtId="167" fontId="10" fillId="0" borderId="0" xfId="1" applyNumberFormat="1" applyFont="1" applyAlignment="1">
      <alignment vertical="top"/>
    </xf>
    <xf numFmtId="172" fontId="10" fillId="0" borderId="0" xfId="4" applyNumberFormat="1" applyFont="1" applyFill="1" applyAlignment="1">
      <alignment vertical="top"/>
    </xf>
    <xf numFmtId="166" fontId="10" fillId="0" borderId="0" xfId="4" applyNumberFormat="1" applyFont="1" applyFill="1">
      <alignment vertical="top"/>
    </xf>
    <xf numFmtId="166" fontId="26" fillId="0" borderId="18" xfId="2" applyFont="1" applyBorder="1" applyAlignment="1">
      <alignment vertical="top"/>
    </xf>
    <xf numFmtId="166" fontId="26" fillId="0" borderId="18" xfId="2" applyFont="1" applyBorder="1" applyAlignment="1">
      <alignment horizontal="left" vertical="top"/>
    </xf>
    <xf numFmtId="166" fontId="42" fillId="0" borderId="0" xfId="2" applyFont="1" applyFill="1" applyAlignment="1">
      <alignment vertical="top"/>
    </xf>
    <xf numFmtId="166" fontId="29" fillId="0" borderId="0" xfId="2" applyFont="1" applyFill="1" applyAlignment="1">
      <alignment vertical="top"/>
    </xf>
    <xf numFmtId="166" fontId="29" fillId="0" borderId="0" xfId="2" applyFont="1" applyFill="1" applyAlignment="1">
      <alignment horizontal="right" vertical="top"/>
    </xf>
    <xf numFmtId="166" fontId="27" fillId="0" borderId="0" xfId="2" applyNumberFormat="1" applyFont="1" applyAlignment="1">
      <alignment vertical="top"/>
    </xf>
    <xf numFmtId="166" fontId="64" fillId="0" borderId="0" xfId="2" applyFont="1" applyFill="1" applyAlignment="1">
      <alignment vertical="top"/>
    </xf>
    <xf numFmtId="169" fontId="0" fillId="0" borderId="0" xfId="0" applyAlignment="1">
      <alignment vertical="top"/>
    </xf>
    <xf numFmtId="178" fontId="10" fillId="0" borderId="0" xfId="6" applyFont="1" applyFill="1" applyAlignment="1">
      <alignment horizontal="right" vertical="top"/>
    </xf>
    <xf numFmtId="169" fontId="10" fillId="9" borderId="15" xfId="8" applyFont="1" applyFill="1" applyBorder="1" applyAlignment="1">
      <alignment horizontal="right" vertical="top"/>
    </xf>
    <xf numFmtId="167" fontId="21" fillId="0" borderId="0" xfId="1" applyNumberFormat="1" applyFont="1" applyFill="1" applyAlignment="1">
      <alignment horizontal="right" vertical="top"/>
    </xf>
    <xf numFmtId="167" fontId="10" fillId="0" borderId="0" xfId="1" applyNumberFormat="1" applyFont="1" applyAlignment="1">
      <alignment horizontal="right" vertical="top"/>
    </xf>
    <xf numFmtId="171" fontId="18" fillId="0" borderId="0" xfId="3" applyFont="1" applyFill="1" applyAlignment="1">
      <alignment horizontal="right" vertical="top"/>
    </xf>
    <xf numFmtId="166" fontId="12" fillId="0" borderId="0" xfId="1" applyNumberFormat="1" applyFont="1" applyAlignment="1">
      <alignment horizontal="right" vertical="top"/>
    </xf>
    <xf numFmtId="172" fontId="10" fillId="0" borderId="0" xfId="4" applyNumberFormat="1" applyFont="1" applyFill="1" applyAlignment="1">
      <alignment horizontal="right" vertical="top"/>
    </xf>
    <xf numFmtId="169" fontId="26" fillId="0" borderId="0" xfId="0" applyFont="1" applyFill="1" applyAlignment="1">
      <alignment horizontal="right" vertical="top"/>
    </xf>
    <xf numFmtId="169" fontId="32" fillId="0" borderId="0" xfId="0" applyFont="1" applyFill="1" applyBorder="1" applyAlignment="1">
      <alignment horizontal="right"/>
    </xf>
    <xf numFmtId="172" fontId="10" fillId="0" borderId="0" xfId="4" applyFont="1" applyAlignment="1">
      <alignment horizontal="right" vertical="top"/>
    </xf>
    <xf numFmtId="169" fontId="27" fillId="0" borderId="0" xfId="8" applyFont="1" applyFill="1" applyBorder="1" applyAlignment="1">
      <alignment horizontal="right" vertical="top"/>
    </xf>
    <xf numFmtId="166" fontId="10" fillId="12" borderId="0" xfId="2" applyFont="1" applyFill="1" applyBorder="1" applyAlignment="1">
      <alignment horizontal="right" vertical="top"/>
    </xf>
    <xf numFmtId="166" fontId="27" fillId="0" borderId="0" xfId="2" applyNumberFormat="1" applyFont="1" applyFill="1" applyAlignment="1">
      <alignment horizontal="right" vertical="top"/>
    </xf>
    <xf numFmtId="169" fontId="27" fillId="0" borderId="0" xfId="0" applyFont="1" applyAlignment="1">
      <alignment horizontal="right" vertical="top"/>
    </xf>
    <xf numFmtId="166" fontId="10" fillId="0" borderId="0" xfId="2" applyNumberFormat="1" applyFont="1" applyFill="1" applyAlignment="1">
      <alignment horizontal="right" vertical="top"/>
    </xf>
    <xf numFmtId="169" fontId="0" fillId="0" borderId="0" xfId="0" applyAlignment="1">
      <alignment horizontal="right" vertical="top"/>
    </xf>
    <xf numFmtId="172" fontId="10" fillId="0" borderId="0" xfId="4" applyFont="1" applyFill="1" applyBorder="1" applyAlignment="1">
      <alignment horizontal="right" vertical="top"/>
    </xf>
    <xf numFmtId="172" fontId="0" fillId="0" borderId="0" xfId="4" applyFont="1" applyFill="1" applyBorder="1" applyAlignment="1">
      <alignment horizontal="right" vertical="top"/>
    </xf>
    <xf numFmtId="169" fontId="10" fillId="0" borderId="0" xfId="0" applyFont="1" applyAlignment="1">
      <alignment horizontal="right" vertical="top"/>
    </xf>
    <xf numFmtId="172" fontId="27" fillId="0" borderId="0" xfId="4" applyFont="1" applyAlignment="1">
      <alignment horizontal="right" vertical="top"/>
    </xf>
    <xf numFmtId="169" fontId="10" fillId="0" borderId="0" xfId="8" applyFont="1" applyFill="1" applyBorder="1" applyAlignment="1">
      <alignment horizontal="right" vertical="top"/>
    </xf>
    <xf numFmtId="178" fontId="10" fillId="0" borderId="0" xfId="6" applyFont="1" applyAlignment="1">
      <alignment horizontal="right" vertical="top"/>
    </xf>
    <xf numFmtId="169" fontId="0" fillId="0" borderId="0" xfId="0" applyAlignment="1">
      <alignment vertical="top"/>
    </xf>
    <xf numFmtId="173" fontId="10" fillId="0" borderId="1" xfId="7" applyFont="1" applyFill="1" applyBorder="1">
      <alignment vertical="top"/>
    </xf>
    <xf numFmtId="169" fontId="10" fillId="0" borderId="0" xfId="8" applyAlignment="1">
      <alignment horizontal="left" vertical="top"/>
    </xf>
    <xf numFmtId="169" fontId="10" fillId="0" borderId="0" xfId="8" applyFont="1" applyAlignment="1">
      <alignment horizontal="left" vertical="top"/>
    </xf>
    <xf numFmtId="172" fontId="27" fillId="0" borderId="0" xfId="8" applyNumberFormat="1" applyFont="1" applyAlignment="1">
      <alignment horizontal="left" vertical="top"/>
    </xf>
    <xf numFmtId="172" fontId="35" fillId="0" borderId="0" xfId="4" applyFont="1" applyAlignment="1">
      <alignment vertical="top"/>
    </xf>
    <xf numFmtId="172" fontId="41" fillId="0" borderId="0" xfId="4" applyFont="1" applyAlignment="1">
      <alignment vertical="top"/>
    </xf>
    <xf numFmtId="172" fontId="26" fillId="0" borderId="0" xfId="4" applyFont="1" applyAlignment="1">
      <alignment horizontal="right" vertical="top"/>
    </xf>
    <xf numFmtId="172" fontId="26" fillId="0" borderId="0" xfId="4" applyFont="1" applyAlignment="1">
      <alignment vertical="top"/>
    </xf>
    <xf numFmtId="169" fontId="0" fillId="0" borderId="0" xfId="0" applyAlignment="1">
      <alignment vertical="top"/>
    </xf>
    <xf numFmtId="175" fontId="10" fillId="0" borderId="0" xfId="2" applyNumberFormat="1" applyFont="1" applyAlignment="1">
      <alignment horizontal="right" vertical="top"/>
    </xf>
    <xf numFmtId="10" fontId="10" fillId="0" borderId="0" xfId="2" applyNumberFormat="1" applyFont="1" applyAlignment="1">
      <alignment horizontal="right" vertical="top"/>
    </xf>
    <xf numFmtId="166" fontId="26" fillId="12" borderId="0" xfId="2" applyFont="1" applyFill="1" applyBorder="1" applyAlignment="1">
      <alignment horizontal="right" vertical="top"/>
    </xf>
    <xf numFmtId="166" fontId="10" fillId="0" borderId="0" xfId="8" applyNumberFormat="1" applyAlignment="1">
      <alignment horizontal="left" vertical="top"/>
    </xf>
    <xf numFmtId="166" fontId="10" fillId="0" borderId="0" xfId="2" applyFont="1" applyBorder="1" applyAlignment="1">
      <alignment horizontal="right" vertical="top"/>
    </xf>
    <xf numFmtId="166" fontId="10" fillId="0" borderId="0" xfId="2" applyFont="1" applyBorder="1" applyAlignment="1">
      <alignment vertical="top"/>
    </xf>
    <xf numFmtId="166" fontId="10" fillId="0" borderId="0" xfId="2" applyFont="1" applyBorder="1" applyAlignment="1">
      <alignment horizontal="center" vertical="top"/>
    </xf>
    <xf numFmtId="10" fontId="10" fillId="0" borderId="0" xfId="2" applyNumberFormat="1" applyFont="1" applyAlignment="1">
      <alignment horizontal="center" vertical="top"/>
    </xf>
    <xf numFmtId="169" fontId="49" fillId="0" borderId="0" xfId="0" applyFont="1" applyAlignment="1">
      <alignment vertical="top"/>
    </xf>
    <xf numFmtId="169" fontId="67" fillId="0" borderId="0" xfId="0" applyFont="1" applyAlignment="1">
      <alignment horizontal="left" vertical="top"/>
    </xf>
    <xf numFmtId="169" fontId="68" fillId="0" borderId="0" xfId="0" applyFont="1" applyAlignment="1">
      <alignment horizontal="left" vertical="top"/>
    </xf>
    <xf numFmtId="169" fontId="24" fillId="0" borderId="0" xfId="0" applyFont="1" applyAlignment="1">
      <alignment horizontal="right" vertical="top"/>
    </xf>
    <xf numFmtId="169" fontId="24" fillId="0" borderId="0" xfId="0" applyFont="1" applyAlignment="1">
      <alignment horizontal="center" vertical="top"/>
    </xf>
    <xf numFmtId="172" fontId="14" fillId="0" borderId="0" xfId="4" applyFont="1" applyFill="1" applyAlignment="1">
      <alignment horizontal="left" vertical="center"/>
    </xf>
    <xf numFmtId="172" fontId="31" fillId="0" borderId="0" xfId="4" applyFont="1" applyFill="1" applyAlignment="1">
      <alignment horizontal="left" vertical="center"/>
    </xf>
    <xf numFmtId="172" fontId="14" fillId="0" borderId="0" xfId="4" applyFont="1" applyFill="1" applyBorder="1" applyAlignment="1">
      <alignment horizontal="left" vertical="center"/>
    </xf>
    <xf numFmtId="169" fontId="14" fillId="0" borderId="0" xfId="0" applyFont="1" applyAlignment="1">
      <alignment horizontal="left" vertical="center"/>
    </xf>
    <xf numFmtId="172" fontId="10" fillId="0" borderId="0" xfId="4" applyFont="1" applyFill="1" applyAlignment="1">
      <alignment horizontal="left" vertical="center"/>
    </xf>
    <xf numFmtId="172" fontId="10" fillId="0" borderId="0" xfId="4" applyFont="1" applyFill="1" applyBorder="1" applyAlignment="1">
      <alignment horizontal="left" vertical="center"/>
    </xf>
    <xf numFmtId="169" fontId="10" fillId="0" borderId="0" xfId="0" applyFont="1" applyAlignment="1">
      <alignment horizontal="left" vertical="center"/>
    </xf>
    <xf numFmtId="169" fontId="0" fillId="0" borderId="0" xfId="0" applyAlignment="1">
      <alignment horizontal="left" vertical="center"/>
    </xf>
    <xf numFmtId="170" fontId="66" fillId="0" borderId="0" xfId="8" applyNumberFormat="1" applyFont="1" applyAlignment="1">
      <alignment horizontal="left" vertical="center"/>
    </xf>
    <xf numFmtId="170" fontId="66" fillId="0" borderId="0" xfId="8" applyNumberFormat="1" applyFont="1" applyBorder="1" applyAlignment="1">
      <alignment horizontal="left" vertical="center"/>
    </xf>
    <xf numFmtId="170" fontId="26" fillId="0" borderId="0" xfId="8" applyNumberFormat="1" applyFont="1" applyAlignment="1">
      <alignment horizontal="left" vertical="center"/>
    </xf>
    <xf numFmtId="170" fontId="26" fillId="0" borderId="19" xfId="8" applyNumberFormat="1" applyFont="1" applyBorder="1" applyAlignment="1">
      <alignment horizontal="left" vertical="center"/>
    </xf>
    <xf numFmtId="170" fontId="65" fillId="0" borderId="0" xfId="8" applyNumberFormat="1" applyFont="1" applyAlignment="1">
      <alignment horizontal="left" vertical="center"/>
    </xf>
    <xf numFmtId="170" fontId="65" fillId="0" borderId="0" xfId="8" applyNumberFormat="1" applyFont="1" applyBorder="1" applyAlignment="1">
      <alignment horizontal="left" vertical="center"/>
    </xf>
    <xf numFmtId="172" fontId="14" fillId="0" borderId="0" xfId="4" applyFont="1" applyFill="1" applyBorder="1" applyAlignment="1">
      <alignment horizontal="center" vertical="center"/>
    </xf>
    <xf numFmtId="166" fontId="10" fillId="7" borderId="5" xfId="2" applyFont="1" applyFill="1" applyBorder="1" applyAlignment="1">
      <alignment horizontal="center" vertical="center"/>
    </xf>
    <xf numFmtId="172" fontId="10" fillId="0" borderId="0" xfId="4" applyFont="1" applyFill="1" applyAlignment="1">
      <alignment horizontal="center" vertical="center"/>
    </xf>
    <xf numFmtId="169" fontId="0" fillId="0" borderId="0" xfId="0" applyAlignment="1">
      <alignment horizontal="center" vertical="center"/>
    </xf>
    <xf numFmtId="170" fontId="27" fillId="0" borderId="0" xfId="8" applyNumberFormat="1" applyFont="1" applyAlignment="1">
      <alignment horizontal="center" vertical="center"/>
    </xf>
    <xf numFmtId="166" fontId="10" fillId="0" borderId="0" xfId="2" applyFont="1" applyFill="1" applyAlignment="1">
      <alignment horizontal="center" vertical="center"/>
    </xf>
    <xf numFmtId="169" fontId="0" fillId="0" borderId="0" xfId="0" applyAlignment="1">
      <alignment vertical="top"/>
    </xf>
    <xf numFmtId="172" fontId="14" fillId="0" borderId="0" xfId="4" applyFont="1" applyFill="1" applyAlignment="1">
      <alignment horizontal="center" vertical="center"/>
    </xf>
    <xf numFmtId="169" fontId="49" fillId="0" borderId="0" xfId="0" applyFont="1" applyAlignment="1">
      <alignment horizontal="left" vertical="top"/>
    </xf>
    <xf numFmtId="170" fontId="69" fillId="0" borderId="19" xfId="8" applyNumberFormat="1" applyFont="1" applyBorder="1" applyAlignment="1">
      <alignment horizontal="left" vertical="center"/>
    </xf>
    <xf numFmtId="169" fontId="50" fillId="0" borderId="20" xfId="0" applyFont="1" applyBorder="1" applyAlignment="1">
      <alignment horizontal="left" vertical="top"/>
    </xf>
    <xf numFmtId="169" fontId="49" fillId="0" borderId="20" xfId="0" applyFont="1" applyBorder="1" applyAlignment="1">
      <alignment horizontal="left" vertical="top"/>
    </xf>
    <xf numFmtId="169" fontId="49" fillId="0" borderId="20" xfId="0" applyFont="1" applyBorder="1" applyAlignment="1">
      <alignment horizontal="center" vertical="top"/>
    </xf>
    <xf numFmtId="169" fontId="67" fillId="0" borderId="20" xfId="0" applyFont="1" applyBorder="1" applyAlignment="1">
      <alignment horizontal="left" vertical="top"/>
    </xf>
    <xf numFmtId="169" fontId="50" fillId="0" borderId="20" xfId="0" applyFont="1" applyBorder="1" applyAlignment="1">
      <alignment vertical="top"/>
    </xf>
    <xf numFmtId="169" fontId="49" fillId="0" borderId="20" xfId="0" applyFont="1" applyBorder="1" applyAlignment="1">
      <alignment vertical="top"/>
    </xf>
    <xf numFmtId="170" fontId="66" fillId="0" borderId="21" xfId="8" applyNumberFormat="1" applyFont="1" applyBorder="1" applyAlignment="1">
      <alignment horizontal="left" vertical="center"/>
    </xf>
    <xf numFmtId="170" fontId="26" fillId="0" borderId="21" xfId="8" applyNumberFormat="1" applyFont="1" applyBorder="1" applyAlignment="1">
      <alignment horizontal="left" vertical="center"/>
    </xf>
    <xf numFmtId="170" fontId="65" fillId="0" borderId="21" xfId="8" applyNumberFormat="1" applyFont="1" applyBorder="1" applyAlignment="1">
      <alignment horizontal="left" vertical="center"/>
    </xf>
    <xf numFmtId="169" fontId="0" fillId="0" borderId="0" xfId="0" applyAlignment="1">
      <alignment vertical="top"/>
    </xf>
    <xf numFmtId="170" fontId="70" fillId="0" borderId="19" xfId="8" applyNumberFormat="1" applyFont="1" applyBorder="1" applyAlignment="1">
      <alignment horizontal="center" vertical="center"/>
    </xf>
    <xf numFmtId="170" fontId="35" fillId="0" borderId="19" xfId="8" applyNumberFormat="1" applyFont="1" applyBorder="1" applyAlignment="1">
      <alignment horizontal="center" vertical="center"/>
    </xf>
    <xf numFmtId="170" fontId="71" fillId="0" borderId="0" xfId="8" applyNumberFormat="1" applyFont="1" applyBorder="1" applyAlignment="1">
      <alignment horizontal="center" vertical="center"/>
    </xf>
    <xf numFmtId="169" fontId="68" fillId="0" borderId="0" xfId="0" applyFont="1" applyAlignment="1">
      <alignment horizontal="center" vertical="top"/>
    </xf>
    <xf numFmtId="169" fontId="67" fillId="0" borderId="20" xfId="0" applyFont="1" applyBorder="1" applyAlignment="1">
      <alignment horizontal="center" vertical="top"/>
    </xf>
    <xf numFmtId="169" fontId="70" fillId="0" borderId="0" xfId="0" applyFont="1" applyFill="1" applyBorder="1">
      <alignment vertical="top"/>
    </xf>
    <xf numFmtId="166" fontId="70" fillId="0" borderId="0" xfId="0" applyNumberFormat="1" applyFont="1" applyFill="1" applyBorder="1">
      <alignment vertical="top"/>
    </xf>
    <xf numFmtId="166" fontId="72" fillId="0" borderId="0" xfId="0" applyNumberFormat="1" applyFont="1" applyFill="1" applyBorder="1">
      <alignment vertical="top"/>
    </xf>
    <xf numFmtId="166" fontId="69" fillId="0" borderId="0" xfId="0" applyNumberFormat="1" applyFont="1" applyFill="1" applyBorder="1" applyAlignment="1">
      <alignment horizontal="right" vertical="top"/>
    </xf>
    <xf numFmtId="169" fontId="69" fillId="0" borderId="0" xfId="0" applyFont="1" applyFill="1" applyBorder="1">
      <alignment vertical="top"/>
    </xf>
    <xf numFmtId="169" fontId="69" fillId="0" borderId="0" xfId="0" applyFont="1" applyFill="1" applyBorder="1" applyAlignment="1">
      <alignment horizontal="center" vertical="top"/>
    </xf>
    <xf numFmtId="169" fontId="26" fillId="0" borderId="0" xfId="0" applyFont="1" applyFill="1" applyBorder="1" applyAlignment="1">
      <alignment horizontal="center" vertical="top"/>
    </xf>
    <xf numFmtId="169" fontId="26" fillId="0" borderId="0" xfId="0" applyFont="1" applyBorder="1">
      <alignment vertical="top"/>
    </xf>
    <xf numFmtId="169" fontId="71" fillId="0" borderId="0" xfId="0" applyFont="1" applyFill="1" applyBorder="1">
      <alignment vertical="top"/>
    </xf>
    <xf numFmtId="166" fontId="71" fillId="0" borderId="0" xfId="0" applyNumberFormat="1" applyFont="1" applyFill="1" applyBorder="1">
      <alignment vertical="top"/>
    </xf>
    <xf numFmtId="166" fontId="73" fillId="0" borderId="0" xfId="0" applyNumberFormat="1" applyFont="1" applyFill="1" applyBorder="1">
      <alignment vertical="top"/>
    </xf>
    <xf numFmtId="166" fontId="65" fillId="0" borderId="0" xfId="0" applyNumberFormat="1" applyFont="1" applyFill="1" applyBorder="1" applyAlignment="1">
      <alignment horizontal="right" vertical="top"/>
    </xf>
    <xf numFmtId="169" fontId="65" fillId="0" borderId="0" xfId="0" applyFont="1" applyFill="1" applyBorder="1">
      <alignment vertical="top"/>
    </xf>
    <xf numFmtId="169" fontId="65" fillId="0" borderId="0" xfId="0" applyFont="1" applyFill="1" applyBorder="1" applyAlignment="1">
      <alignment horizontal="center" vertical="top"/>
    </xf>
    <xf numFmtId="169" fontId="65" fillId="0" borderId="0" xfId="0" applyFont="1" applyBorder="1">
      <alignment vertical="top"/>
    </xf>
    <xf numFmtId="169" fontId="0" fillId="0" borderId="0" xfId="0" applyAlignment="1">
      <alignment vertical="top"/>
    </xf>
    <xf numFmtId="169" fontId="10" fillId="0" borderId="0" xfId="0" applyFont="1" applyAlignment="1">
      <alignment horizontal="center" vertical="center"/>
    </xf>
    <xf numFmtId="172" fontId="45" fillId="0" borderId="0" xfId="4" applyFont="1" applyFill="1" applyAlignment="1">
      <alignment horizontal="center" vertical="center"/>
    </xf>
    <xf numFmtId="169" fontId="50" fillId="0" borderId="20" xfId="0" applyFont="1" applyBorder="1" applyAlignment="1">
      <alignment horizontal="center" vertical="top"/>
    </xf>
    <xf numFmtId="174" fontId="65" fillId="14" borderId="22" xfId="8" applyNumberFormat="1" applyFont="1" applyFill="1" applyBorder="1" applyAlignment="1">
      <alignment horizontal="center" vertical="center"/>
    </xf>
    <xf numFmtId="169" fontId="33" fillId="0" borderId="0" xfId="0" applyFont="1" applyFill="1" applyBorder="1" applyAlignment="1">
      <alignment horizontal="right"/>
    </xf>
    <xf numFmtId="166" fontId="27" fillId="0" borderId="0" xfId="2" applyFont="1" applyFill="1" applyBorder="1" applyAlignment="1">
      <alignment horizontal="right" vertical="top"/>
    </xf>
    <xf numFmtId="166" fontId="34" fillId="0" borderId="0" xfId="2" applyFont="1" applyAlignment="1">
      <alignment horizontal="right" vertical="top"/>
    </xf>
    <xf numFmtId="169" fontId="0" fillId="0" borderId="0" xfId="0" applyFill="1" applyAlignment="1">
      <alignment horizontal="right" vertical="top"/>
    </xf>
    <xf numFmtId="169" fontId="24" fillId="0" borderId="0" xfId="0" applyFont="1" applyBorder="1" applyAlignment="1">
      <alignment vertical="top"/>
    </xf>
    <xf numFmtId="169" fontId="49" fillId="0" borderId="0" xfId="0" applyFont="1" applyFill="1" applyBorder="1" applyAlignment="1">
      <alignment vertical="top"/>
    </xf>
    <xf numFmtId="169" fontId="14" fillId="0" borderId="0" xfId="0" applyFont="1" applyFill="1" applyBorder="1" applyAlignment="1">
      <alignment horizontal="left" vertical="center"/>
    </xf>
    <xf numFmtId="169" fontId="14" fillId="0" borderId="0" xfId="0" applyFont="1" applyBorder="1" applyAlignment="1">
      <alignment horizontal="left" vertical="center"/>
    </xf>
    <xf numFmtId="169" fontId="10" fillId="0" borderId="0" xfId="0" applyFont="1" applyFill="1" applyBorder="1" applyAlignment="1">
      <alignment horizontal="left" vertical="center"/>
    </xf>
    <xf numFmtId="169" fontId="10" fillId="0" borderId="0" xfId="0" applyFont="1" applyBorder="1" applyAlignment="1">
      <alignment horizontal="left" vertical="center"/>
    </xf>
    <xf numFmtId="169" fontId="0" fillId="0" borderId="0" xfId="0" applyBorder="1" applyAlignment="1">
      <alignment horizontal="left" vertical="center"/>
    </xf>
    <xf numFmtId="169" fontId="0" fillId="0" borderId="0" xfId="0" applyFill="1" applyBorder="1" applyAlignment="1">
      <alignment horizontal="left" vertical="center"/>
    </xf>
    <xf numFmtId="170" fontId="66" fillId="0" borderId="0" xfId="8" applyNumberFormat="1" applyFont="1" applyFill="1" applyBorder="1" applyAlignment="1">
      <alignment horizontal="left" vertical="center"/>
    </xf>
    <xf numFmtId="170" fontId="26" fillId="0" borderId="0" xfId="8" applyNumberFormat="1" applyFont="1" applyBorder="1" applyAlignment="1">
      <alignment horizontal="left" vertical="center"/>
    </xf>
    <xf numFmtId="170" fontId="26" fillId="0" borderId="0" xfId="8" applyNumberFormat="1" applyFont="1" applyFill="1" applyBorder="1" applyAlignment="1">
      <alignment horizontal="left" vertical="center"/>
    </xf>
    <xf numFmtId="170" fontId="74" fillId="0" borderId="0" xfId="8" applyNumberFormat="1" applyFont="1" applyFill="1" applyBorder="1" applyAlignment="1">
      <alignment horizontal="centerContinuous" vertical="center"/>
    </xf>
    <xf numFmtId="169" fontId="74" fillId="0" borderId="0" xfId="0" applyFont="1" applyFill="1" applyBorder="1" applyAlignment="1">
      <alignment horizontal="centerContinuous" vertical="center"/>
    </xf>
    <xf numFmtId="169" fontId="31" fillId="0" borderId="0" xfId="0" applyFont="1" applyAlignment="1">
      <alignment vertical="top"/>
    </xf>
    <xf numFmtId="169" fontId="27" fillId="0" borderId="0" xfId="0" applyFont="1" applyAlignment="1">
      <alignment horizontal="left" vertical="center"/>
    </xf>
    <xf numFmtId="169" fontId="27" fillId="0" borderId="0" xfId="0" applyFont="1" applyBorder="1" applyAlignment="1">
      <alignment horizontal="left" vertical="center"/>
    </xf>
    <xf numFmtId="169" fontId="27" fillId="0" borderId="0" xfId="0" applyFont="1" applyFill="1" applyBorder="1" applyAlignment="1">
      <alignment horizontal="left" vertical="center"/>
    </xf>
    <xf numFmtId="170" fontId="10" fillId="0" borderId="0" xfId="8" applyNumberFormat="1" applyFont="1" applyAlignment="1">
      <alignment horizontal="left" vertical="center"/>
    </xf>
    <xf numFmtId="170" fontId="10" fillId="0" borderId="0" xfId="8" applyNumberFormat="1" applyFont="1" applyBorder="1" applyAlignment="1">
      <alignment horizontal="left" vertical="center"/>
    </xf>
    <xf numFmtId="170" fontId="10" fillId="0" borderId="0" xfId="8" applyNumberFormat="1" applyFont="1" applyAlignment="1">
      <alignment horizontal="center" vertical="center"/>
    </xf>
    <xf numFmtId="170" fontId="10" fillId="0" borderId="0" xfId="8" applyNumberFormat="1" applyFont="1" applyFill="1" applyBorder="1" applyAlignment="1">
      <alignment horizontal="left" vertical="center"/>
    </xf>
    <xf numFmtId="169" fontId="0" fillId="0" borderId="0" xfId="0" applyAlignment="1">
      <alignment vertical="top"/>
    </xf>
    <xf numFmtId="178" fontId="27" fillId="0" borderId="0" xfId="6" applyFont="1" applyAlignment="1">
      <alignment horizontal="right" vertical="top"/>
    </xf>
    <xf numFmtId="169" fontId="10" fillId="0" borderId="0" xfId="2" applyNumberFormat="1" applyFont="1" applyAlignment="1">
      <alignment vertical="top"/>
    </xf>
    <xf numFmtId="173" fontId="10" fillId="0" borderId="0" xfId="2" applyNumberFormat="1" applyFont="1" applyAlignment="1">
      <alignment vertical="top"/>
    </xf>
    <xf numFmtId="172" fontId="14" fillId="0" borderId="0" xfId="4" applyNumberFormat="1" applyFont="1" applyFill="1" applyBorder="1" applyAlignment="1">
      <alignment vertical="top"/>
    </xf>
    <xf numFmtId="172" fontId="10" fillId="0" borderId="0" xfId="4" applyNumberFormat="1" applyFont="1" applyFill="1" applyBorder="1" applyAlignment="1">
      <alignment vertical="top"/>
    </xf>
    <xf numFmtId="172" fontId="14" fillId="0" borderId="0" xfId="4" applyNumberFormat="1" applyFont="1" applyFill="1" applyBorder="1" applyAlignment="1">
      <alignment horizontal="right" vertical="top"/>
    </xf>
    <xf numFmtId="172" fontId="30" fillId="0" borderId="0" xfId="8" applyNumberFormat="1" applyFont="1" applyBorder="1" applyAlignment="1">
      <alignment horizontal="left" vertical="top"/>
    </xf>
    <xf numFmtId="172" fontId="0" fillId="0" borderId="0" xfId="0" applyNumberFormat="1" applyAlignment="1">
      <alignment vertical="top"/>
    </xf>
    <xf numFmtId="172" fontId="14" fillId="0" borderId="0" xfId="4" applyNumberFormat="1" applyFont="1" applyFill="1" applyAlignment="1">
      <alignment vertical="top"/>
    </xf>
    <xf numFmtId="172" fontId="12" fillId="0" borderId="0" xfId="4" applyNumberFormat="1" applyFont="1" applyFill="1" applyAlignment="1">
      <alignment horizontal="right" vertical="top"/>
    </xf>
    <xf numFmtId="172" fontId="12" fillId="0" borderId="0" xfId="4" applyNumberFormat="1" applyFont="1" applyFill="1" applyAlignment="1">
      <alignment vertical="top"/>
    </xf>
    <xf numFmtId="169" fontId="14" fillId="0" borderId="0" xfId="2" applyNumberFormat="1" applyFont="1" applyFill="1" applyBorder="1" applyAlignment="1">
      <alignment vertical="top"/>
    </xf>
    <xf numFmtId="169" fontId="12" fillId="0" borderId="0" xfId="2" applyNumberFormat="1" applyFont="1" applyFill="1" applyBorder="1" applyAlignment="1">
      <alignment horizontal="right" vertical="top"/>
    </xf>
    <xf numFmtId="169" fontId="12" fillId="0" borderId="0" xfId="2" applyNumberFormat="1" applyFont="1" applyFill="1" applyBorder="1" applyAlignment="1">
      <alignment vertical="top"/>
    </xf>
    <xf numFmtId="169" fontId="14" fillId="0" borderId="0" xfId="2" applyNumberFormat="1" applyFont="1" applyAlignment="1">
      <alignment horizontal="right" vertical="top"/>
    </xf>
    <xf numFmtId="169" fontId="14" fillId="0" borderId="0" xfId="2" applyNumberFormat="1" applyFont="1" applyAlignment="1">
      <alignment vertical="top"/>
    </xf>
    <xf numFmtId="169" fontId="0" fillId="0" borderId="0" xfId="0" applyNumberFormat="1" applyAlignment="1">
      <alignment vertical="top"/>
    </xf>
    <xf numFmtId="169" fontId="47" fillId="8" borderId="8" xfId="8" applyFont="1" applyFill="1" applyBorder="1" applyAlignment="1">
      <alignment horizontal="right" vertical="top"/>
    </xf>
    <xf numFmtId="166" fontId="22" fillId="0" borderId="0" xfId="2" applyFont="1" applyFill="1" applyAlignment="1">
      <alignment horizontal="right" vertical="top"/>
    </xf>
    <xf numFmtId="169" fontId="10" fillId="0" borderId="0" xfId="0" applyFont="1" applyFill="1" applyBorder="1" applyAlignment="1">
      <alignment horizontal="right" vertical="top"/>
    </xf>
    <xf numFmtId="166" fontId="10" fillId="0" borderId="0" xfId="0" applyNumberFormat="1" applyFont="1" applyFill="1" applyBorder="1" applyAlignment="1">
      <alignment horizontal="right"/>
    </xf>
    <xf numFmtId="166" fontId="10" fillId="0" borderId="2" xfId="0" applyNumberFormat="1" applyFont="1" applyFill="1" applyBorder="1" applyAlignment="1">
      <alignment horizontal="right"/>
    </xf>
    <xf numFmtId="178" fontId="0" fillId="0" borderId="0" xfId="6" applyFont="1" applyBorder="1" applyAlignment="1">
      <alignment horizontal="right" vertical="top"/>
    </xf>
    <xf numFmtId="169" fontId="0" fillId="0" borderId="0" xfId="0" applyBorder="1" applyAlignment="1">
      <alignment horizontal="right" vertical="top"/>
    </xf>
    <xf numFmtId="169" fontId="10" fillId="0" borderId="0" xfId="2" applyNumberFormat="1" applyFont="1" applyFill="1" applyAlignment="1">
      <alignment vertical="top"/>
    </xf>
    <xf numFmtId="169" fontId="13" fillId="0" borderId="0" xfId="2" applyNumberFormat="1" applyFont="1" applyFill="1" applyAlignment="1">
      <alignment vertical="top"/>
    </xf>
    <xf numFmtId="169" fontId="10" fillId="0" borderId="0" xfId="2" applyNumberFormat="1" applyFont="1" applyAlignment="1">
      <alignment horizontal="right" vertical="top"/>
    </xf>
    <xf numFmtId="169" fontId="10" fillId="0" borderId="0" xfId="0" applyNumberFormat="1" applyFont="1" applyAlignment="1">
      <alignment vertical="top"/>
    </xf>
    <xf numFmtId="172" fontId="14" fillId="0" borderId="0" xfId="4" applyFont="1" applyFill="1" applyAlignment="1">
      <alignment horizontal="right" vertical="top"/>
    </xf>
    <xf numFmtId="178" fontId="27" fillId="0" borderId="0" xfId="6" applyFont="1" applyFill="1" applyAlignment="1">
      <alignment horizontal="right" vertical="top"/>
    </xf>
    <xf numFmtId="0" fontId="12" fillId="0" borderId="0" xfId="2" applyNumberFormat="1" applyFont="1" applyFill="1" applyBorder="1" applyAlignment="1">
      <alignment horizontal="right" vertical="top"/>
    </xf>
    <xf numFmtId="0" fontId="0" fillId="0" borderId="0" xfId="0" applyNumberFormat="1" applyAlignment="1">
      <alignment horizontal="right" vertical="top"/>
    </xf>
    <xf numFmtId="176" fontId="22" fillId="0" borderId="0" xfId="6" applyNumberFormat="1" applyFont="1" applyFill="1" applyAlignment="1">
      <alignment horizontal="right" vertical="top"/>
    </xf>
    <xf numFmtId="169" fontId="0" fillId="0" borderId="0" xfId="0" applyFont="1" applyFill="1" applyBorder="1" applyAlignment="1">
      <alignment horizontal="right" vertical="top"/>
    </xf>
    <xf numFmtId="169" fontId="10" fillId="0" borderId="2" xfId="0" applyFont="1" applyFill="1" applyBorder="1" applyAlignment="1">
      <alignment horizontal="right" vertical="top"/>
    </xf>
    <xf numFmtId="166" fontId="10" fillId="0" borderId="2" xfId="2" applyFont="1" applyBorder="1" applyAlignment="1">
      <alignment horizontal="right" vertical="top"/>
    </xf>
    <xf numFmtId="169" fontId="0" fillId="0" borderId="0" xfId="0" applyAlignment="1">
      <alignment vertical="top"/>
    </xf>
    <xf numFmtId="166" fontId="10" fillId="0" borderId="0" xfId="8" applyNumberFormat="1" applyFill="1" applyAlignment="1">
      <alignment horizontal="left" vertical="top"/>
    </xf>
    <xf numFmtId="169" fontId="26" fillId="0" borderId="0" xfId="0" applyFont="1" applyAlignment="1">
      <alignment horizontal="left" vertical="center"/>
    </xf>
    <xf numFmtId="169" fontId="26" fillId="0" borderId="0" xfId="0" applyFont="1" applyAlignment="1">
      <alignment horizontal="center" vertical="center"/>
    </xf>
    <xf numFmtId="169" fontId="26" fillId="0" borderId="0" xfId="0" applyFont="1" applyBorder="1" applyAlignment="1">
      <alignment horizontal="left" vertical="center"/>
    </xf>
    <xf numFmtId="169" fontId="26" fillId="0" borderId="0" xfId="0" applyFont="1" applyFill="1" applyBorder="1" applyAlignment="1">
      <alignment horizontal="left" vertical="center"/>
    </xf>
    <xf numFmtId="169" fontId="30" fillId="0" borderId="0" xfId="0" applyFont="1" applyAlignment="1">
      <alignment vertical="top"/>
    </xf>
    <xf numFmtId="169" fontId="10" fillId="0" borderId="0" xfId="0" applyFont="1" applyFill="1" applyBorder="1" applyAlignment="1">
      <alignment horizontal="center" vertical="center"/>
    </xf>
    <xf numFmtId="171" fontId="10" fillId="0" borderId="0" xfId="0" applyNumberFormat="1" applyFont="1" applyFill="1" applyBorder="1" applyAlignment="1">
      <alignment horizontal="center" vertical="center"/>
    </xf>
    <xf numFmtId="172" fontId="31" fillId="0" borderId="0" xfId="4" applyFont="1" applyFill="1" applyBorder="1" applyAlignment="1">
      <alignment vertical="top"/>
    </xf>
    <xf numFmtId="172" fontId="43" fillId="0" borderId="0" xfId="4" applyFont="1" applyFill="1" applyBorder="1" applyAlignment="1">
      <alignment vertical="top"/>
    </xf>
    <xf numFmtId="166" fontId="40" fillId="0" borderId="0" xfId="0" applyNumberFormat="1" applyFont="1" applyFill="1" applyBorder="1">
      <alignment vertical="top"/>
    </xf>
    <xf numFmtId="166" fontId="31" fillId="0" borderId="0" xfId="0" applyNumberFormat="1" applyFont="1" applyFill="1" applyBorder="1">
      <alignment vertical="top"/>
    </xf>
    <xf numFmtId="169" fontId="13" fillId="0" borderId="0" xfId="8" applyFont="1" applyFill="1" applyBorder="1">
      <alignment vertical="top"/>
    </xf>
    <xf numFmtId="178" fontId="13" fillId="0" borderId="0" xfId="6" applyFont="1" applyFill="1">
      <alignment vertical="top"/>
    </xf>
    <xf numFmtId="178" fontId="10" fillId="0" borderId="0" xfId="6" applyFont="1" applyFill="1" applyBorder="1">
      <alignment vertical="top"/>
    </xf>
    <xf numFmtId="178" fontId="0" fillId="0" borderId="0" xfId="6" applyFont="1" applyBorder="1">
      <alignment vertical="top"/>
    </xf>
    <xf numFmtId="172" fontId="12" fillId="0" borderId="0" xfId="4" applyFont="1" applyFill="1">
      <alignment vertical="top"/>
    </xf>
    <xf numFmtId="172" fontId="18" fillId="0" borderId="0" xfId="4" applyFont="1">
      <alignment vertical="top"/>
    </xf>
    <xf numFmtId="172" fontId="16" fillId="0" borderId="0" xfId="4" applyFont="1">
      <alignment vertical="top"/>
    </xf>
    <xf numFmtId="178" fontId="10" fillId="12" borderId="0" xfId="6" applyFont="1" applyFill="1" applyBorder="1">
      <alignment vertical="top"/>
    </xf>
    <xf numFmtId="172" fontId="10" fillId="12" borderId="0" xfId="4" applyFont="1" applyFill="1" applyBorder="1">
      <alignment vertical="top"/>
    </xf>
    <xf numFmtId="178" fontId="14" fillId="0" borderId="0" xfId="6" applyFont="1" applyFill="1" applyBorder="1">
      <alignment vertical="top"/>
    </xf>
    <xf numFmtId="178" fontId="35" fillId="0" borderId="0" xfId="6" applyFont="1" applyFill="1" applyBorder="1">
      <alignment vertical="top"/>
    </xf>
    <xf numFmtId="178" fontId="44" fillId="0" borderId="0" xfId="6" applyFont="1" applyFill="1" applyBorder="1">
      <alignment vertical="top"/>
    </xf>
    <xf numFmtId="178" fontId="26" fillId="0" borderId="0" xfId="6" applyFont="1" applyFill="1" applyBorder="1">
      <alignment vertical="top"/>
    </xf>
    <xf numFmtId="178" fontId="34" fillId="0" borderId="0" xfId="6" applyFont="1" applyFill="1" applyBorder="1">
      <alignment vertical="top"/>
    </xf>
    <xf numFmtId="178" fontId="40" fillId="0" borderId="0" xfId="6" applyFont="1" applyFill="1" applyBorder="1">
      <alignment vertical="top"/>
    </xf>
    <xf numFmtId="178" fontId="43" fillId="0" borderId="0" xfId="6" applyFont="1" applyFill="1" applyBorder="1">
      <alignment vertical="top"/>
    </xf>
    <xf numFmtId="178" fontId="27" fillId="0" borderId="0" xfId="6" applyFont="1" applyFill="1" applyBorder="1">
      <alignment vertical="top"/>
    </xf>
    <xf numFmtId="178" fontId="31" fillId="0" borderId="0" xfId="6" applyFont="1" applyFill="1" applyBorder="1">
      <alignment vertical="top"/>
    </xf>
    <xf numFmtId="178" fontId="13" fillId="0" borderId="0" xfId="6" applyFont="1" applyFill="1" applyBorder="1">
      <alignment vertical="top"/>
    </xf>
    <xf numFmtId="167" fontId="35" fillId="0" borderId="0" xfId="1" applyNumberFormat="1" applyFont="1" applyFill="1" applyAlignment="1">
      <alignment vertical="top"/>
    </xf>
    <xf numFmtId="167" fontId="41" fillId="0" borderId="0" xfId="1" applyNumberFormat="1" applyFont="1" applyAlignment="1">
      <alignment vertical="top"/>
    </xf>
    <xf numFmtId="167" fontId="26" fillId="0" borderId="0" xfId="1" applyNumberFormat="1" applyFont="1" applyAlignment="1">
      <alignment horizontal="right" vertical="top"/>
    </xf>
    <xf numFmtId="167" fontId="26" fillId="0" borderId="0" xfId="1" applyNumberFormat="1" applyFont="1" applyAlignment="1">
      <alignment vertical="top"/>
    </xf>
    <xf numFmtId="166" fontId="42" fillId="0" borderId="0" xfId="2" applyFont="1" applyAlignment="1">
      <alignment vertical="top"/>
    </xf>
    <xf numFmtId="166" fontId="63" fillId="0" borderId="0" xfId="2" applyFont="1" applyFill="1" applyAlignment="1">
      <alignment vertical="top"/>
    </xf>
    <xf numFmtId="166" fontId="29" fillId="0" borderId="0" xfId="2" applyFont="1" applyAlignment="1">
      <alignment horizontal="right" vertical="top"/>
    </xf>
    <xf numFmtId="166" fontId="29" fillId="0" borderId="0" xfId="2" applyFont="1" applyAlignment="1">
      <alignment vertical="top"/>
    </xf>
    <xf numFmtId="169" fontId="0" fillId="0" borderId="0" xfId="0" applyAlignment="1">
      <alignment vertical="top"/>
    </xf>
    <xf numFmtId="169" fontId="10" fillId="0" borderId="0" xfId="0" applyFont="1" applyBorder="1">
      <alignment vertical="top"/>
    </xf>
    <xf numFmtId="178" fontId="0" fillId="0" borderId="0" xfId="0" applyNumberFormat="1" applyAlignment="1">
      <alignment horizontal="left" vertical="center"/>
    </xf>
    <xf numFmtId="178" fontId="27" fillId="0" borderId="0" xfId="8" applyNumberFormat="1" applyFont="1" applyAlignment="1">
      <alignment horizontal="left" vertical="center"/>
    </xf>
    <xf numFmtId="178" fontId="0" fillId="0" borderId="0" xfId="0" applyNumberFormat="1" applyAlignment="1">
      <alignment horizontal="center" vertical="center"/>
    </xf>
    <xf numFmtId="178" fontId="0" fillId="0" borderId="0" xfId="0" applyNumberFormat="1" applyBorder="1" applyAlignment="1">
      <alignment horizontal="left" vertical="center"/>
    </xf>
    <xf numFmtId="178" fontId="0" fillId="0" borderId="0" xfId="0" applyNumberFormat="1" applyFill="1" applyBorder="1" applyAlignment="1">
      <alignment horizontal="left" vertical="center"/>
    </xf>
    <xf numFmtId="179" fontId="35" fillId="0" borderId="0" xfId="2" applyNumberFormat="1" applyFont="1" applyFill="1" applyAlignment="1">
      <alignment vertical="top"/>
    </xf>
    <xf numFmtId="179" fontId="44" fillId="0" borderId="0" xfId="2" applyNumberFormat="1" applyFont="1" applyFill="1" applyAlignment="1">
      <alignment vertical="top"/>
    </xf>
    <xf numFmtId="179" fontId="41" fillId="0" borderId="0" xfId="2" applyNumberFormat="1" applyFont="1" applyFill="1" applyAlignment="1">
      <alignment vertical="top"/>
    </xf>
    <xf numFmtId="179" fontId="26" fillId="0" borderId="0" xfId="2" applyNumberFormat="1" applyFont="1" applyFill="1" applyAlignment="1">
      <alignment horizontal="right" vertical="top"/>
    </xf>
    <xf numFmtId="179" fontId="26" fillId="0" borderId="0" xfId="2" applyNumberFormat="1" applyFont="1" applyFill="1" applyAlignment="1">
      <alignment vertical="top"/>
    </xf>
    <xf numFmtId="179" fontId="26" fillId="0" borderId="0" xfId="0" applyNumberFormat="1" applyFont="1" applyFill="1" applyAlignment="1">
      <alignment vertical="top"/>
    </xf>
    <xf numFmtId="179" fontId="35" fillId="0" borderId="0" xfId="2" applyNumberFormat="1" applyFont="1" applyAlignment="1">
      <alignment vertical="top"/>
    </xf>
    <xf numFmtId="179" fontId="26" fillId="0" borderId="0" xfId="2" applyNumberFormat="1" applyFont="1" applyAlignment="1">
      <alignment horizontal="right" vertical="top"/>
    </xf>
    <xf numFmtId="179" fontId="26" fillId="0" borderId="0" xfId="0" applyNumberFormat="1" applyFont="1" applyAlignment="1">
      <alignment vertical="top"/>
    </xf>
    <xf numFmtId="169" fontId="10" fillId="4" borderId="1" xfId="0" applyFont="1" applyFill="1" applyBorder="1" applyAlignment="1">
      <alignment horizontal="left" vertical="center"/>
    </xf>
    <xf numFmtId="169" fontId="24" fillId="0" borderId="0" xfId="0" applyFont="1" applyFill="1" applyAlignment="1">
      <alignment vertical="top"/>
    </xf>
    <xf numFmtId="169" fontId="58" fillId="0" borderId="0" xfId="0" applyFont="1" applyFill="1" applyAlignment="1">
      <alignment vertical="top"/>
    </xf>
    <xf numFmtId="0" fontId="60" fillId="0" borderId="0" xfId="0" applyNumberFormat="1" applyFont="1" applyFill="1" applyAlignment="1">
      <alignment vertical="top"/>
    </xf>
    <xf numFmtId="0" fontId="61" fillId="0" borderId="0" xfId="0" applyNumberFormat="1" applyFont="1" applyFill="1" applyAlignment="1">
      <alignment vertical="top"/>
    </xf>
    <xf numFmtId="0" fontId="58" fillId="0" borderId="0" xfId="0" applyNumberFormat="1" applyFont="1" applyFill="1" applyAlignment="1"/>
    <xf numFmtId="0" fontId="58" fillId="0" borderId="0" xfId="0" applyNumberFormat="1" applyFont="1" applyFill="1" applyAlignment="1">
      <alignment vertical="top"/>
    </xf>
    <xf numFmtId="172" fontId="10" fillId="0" borderId="0" xfId="4" applyFont="1" applyFill="1" applyBorder="1" applyAlignment="1">
      <alignment horizontal="center" vertical="top"/>
    </xf>
    <xf numFmtId="178" fontId="10" fillId="0" borderId="0" xfId="6" applyFont="1" applyFill="1" applyBorder="1" applyAlignment="1">
      <alignment horizontal="center" vertical="top"/>
    </xf>
    <xf numFmtId="169" fontId="16" fillId="0" borderId="0" xfId="0" applyFont="1" applyBorder="1" applyAlignment="1">
      <alignment horizontal="left" vertical="top"/>
    </xf>
    <xf numFmtId="169" fontId="10" fillId="0" borderId="0" xfId="0" applyFont="1" applyBorder="1" applyAlignment="1">
      <alignment horizontal="left" vertical="top"/>
    </xf>
    <xf numFmtId="169" fontId="20" fillId="0" borderId="0" xfId="0" applyFont="1" applyBorder="1" applyAlignment="1">
      <alignment horizontal="left" vertical="top"/>
    </xf>
    <xf numFmtId="169" fontId="0" fillId="4" borderId="23" xfId="0" applyFill="1" applyBorder="1" applyAlignment="1">
      <alignment vertical="top"/>
    </xf>
    <xf numFmtId="169" fontId="10" fillId="10" borderId="23" xfId="0" applyFont="1" applyFill="1" applyBorder="1" applyAlignment="1">
      <alignment horizontal="left" vertical="top"/>
    </xf>
    <xf numFmtId="169" fontId="0" fillId="15" borderId="23" xfId="0" applyFill="1" applyBorder="1" applyAlignment="1">
      <alignment vertical="top"/>
    </xf>
    <xf numFmtId="169" fontId="10" fillId="15" borderId="23" xfId="0" applyFont="1" applyFill="1" applyBorder="1" applyAlignment="1">
      <alignment vertical="top"/>
    </xf>
    <xf numFmtId="169" fontId="10" fillId="4" borderId="23" xfId="0" applyFont="1" applyFill="1" applyBorder="1" applyAlignment="1">
      <alignment horizontal="center" vertical="top"/>
    </xf>
    <xf numFmtId="169" fontId="10" fillId="16" borderId="23" xfId="0" applyFont="1" applyFill="1" applyBorder="1" applyAlignment="1">
      <alignment horizontal="center" vertical="top"/>
    </xf>
    <xf numFmtId="169" fontId="10" fillId="15" borderId="23" xfId="0" applyFont="1" applyFill="1" applyBorder="1" applyAlignment="1">
      <alignment horizontal="center" vertical="top"/>
    </xf>
    <xf numFmtId="169" fontId="10" fillId="17" borderId="23" xfId="0" applyFont="1" applyFill="1" applyBorder="1" applyAlignment="1">
      <alignment horizontal="center" vertical="top"/>
    </xf>
    <xf numFmtId="169" fontId="0" fillId="9" borderId="9" xfId="0" applyFill="1" applyBorder="1" applyAlignment="1">
      <alignment vertical="top"/>
    </xf>
    <xf numFmtId="169" fontId="10" fillId="2" borderId="23" xfId="0" applyFont="1" applyFill="1" applyBorder="1" applyAlignment="1">
      <alignment horizontal="center" vertical="top"/>
    </xf>
    <xf numFmtId="178" fontId="10" fillId="0" borderId="0" xfId="6" applyFont="1" applyBorder="1">
      <alignment vertical="top"/>
    </xf>
    <xf numFmtId="169" fontId="0" fillId="0" borderId="0" xfId="0" applyFont="1">
      <alignment vertical="top"/>
    </xf>
    <xf numFmtId="169" fontId="10" fillId="4" borderId="1" xfId="0" applyFont="1" applyFill="1" applyBorder="1">
      <alignment vertical="top"/>
    </xf>
    <xf numFmtId="169" fontId="10" fillId="0" borderId="0" xfId="0" applyFont="1">
      <alignment vertical="top"/>
    </xf>
    <xf numFmtId="169" fontId="0" fillId="0" borderId="2" xfId="0" applyFont="1" applyBorder="1">
      <alignment vertical="top"/>
    </xf>
    <xf numFmtId="169" fontId="10" fillId="0" borderId="2" xfId="0" applyFont="1" applyBorder="1">
      <alignment vertical="top"/>
    </xf>
    <xf numFmtId="169" fontId="10" fillId="6" borderId="0" xfId="0" applyFont="1" applyFill="1">
      <alignment vertical="top"/>
    </xf>
    <xf numFmtId="169" fontId="27" fillId="0" borderId="0" xfId="0" applyFont="1">
      <alignment vertical="top"/>
    </xf>
    <xf numFmtId="169" fontId="26" fillId="0" borderId="0" xfId="0" applyFont="1">
      <alignment vertical="top"/>
    </xf>
    <xf numFmtId="169" fontId="12" fillId="0" borderId="0" xfId="0" applyFont="1">
      <alignment vertical="top"/>
    </xf>
    <xf numFmtId="169" fontId="29" fillId="0" borderId="0" xfId="0" applyFont="1">
      <alignment vertical="top"/>
    </xf>
    <xf numFmtId="169" fontId="20" fillId="0" borderId="0" xfId="0" applyFont="1">
      <alignment vertical="top"/>
    </xf>
    <xf numFmtId="169" fontId="10" fillId="0" borderId="0" xfId="0" applyFont="1" applyFill="1">
      <alignment vertical="top"/>
    </xf>
    <xf numFmtId="169" fontId="27" fillId="0" borderId="0" xfId="0" applyFont="1" applyFill="1">
      <alignment vertical="top"/>
    </xf>
    <xf numFmtId="169" fontId="12" fillId="0" borderId="0" xfId="0" applyFont="1" applyFill="1">
      <alignment vertical="top"/>
    </xf>
    <xf numFmtId="169" fontId="14" fillId="0" borderId="0" xfId="0" applyFont="1">
      <alignment vertical="top"/>
    </xf>
    <xf numFmtId="169" fontId="0" fillId="0" borderId="0" xfId="0">
      <alignment vertical="top"/>
    </xf>
    <xf numFmtId="169" fontId="29" fillId="0" borderId="0" xfId="0" applyFont="1" applyFill="1">
      <alignment vertical="top"/>
    </xf>
    <xf numFmtId="169" fontId="26" fillId="0" borderId="18" xfId="0" applyFont="1" applyBorder="1">
      <alignment vertical="top"/>
    </xf>
    <xf numFmtId="169" fontId="10" fillId="3" borderId="0" xfId="0" applyFont="1" applyFill="1">
      <alignment vertical="top"/>
    </xf>
    <xf numFmtId="169" fontId="10" fillId="0" borderId="3" xfId="0" applyFont="1" applyBorder="1">
      <alignment vertical="top"/>
    </xf>
    <xf numFmtId="169" fontId="10" fillId="0" borderId="4" xfId="0" applyFont="1" applyBorder="1">
      <alignment vertical="top"/>
    </xf>
    <xf numFmtId="169" fontId="27" fillId="3" borderId="0" xfId="0" applyFont="1" applyFill="1">
      <alignment vertical="top"/>
    </xf>
    <xf numFmtId="169" fontId="27" fillId="0" borderId="3" xfId="0" applyFont="1" applyBorder="1">
      <alignment vertical="top"/>
    </xf>
    <xf numFmtId="169" fontId="26" fillId="0" borderId="4" xfId="0" applyFont="1" applyBorder="1">
      <alignment vertical="top"/>
    </xf>
    <xf numFmtId="169" fontId="0" fillId="0" borderId="0" xfId="0" applyFont="1" applyBorder="1">
      <alignment vertical="top"/>
    </xf>
    <xf numFmtId="169" fontId="0" fillId="0" borderId="0" xfId="0" applyFont="1" applyFill="1" applyBorder="1">
      <alignment vertical="top"/>
    </xf>
    <xf numFmtId="169" fontId="0" fillId="0" borderId="2" xfId="0" applyBorder="1">
      <alignment vertical="top"/>
    </xf>
    <xf numFmtId="169" fontId="0" fillId="0" borderId="2" xfId="0" applyFont="1" applyFill="1" applyBorder="1">
      <alignment vertical="top"/>
    </xf>
    <xf numFmtId="169" fontId="0" fillId="0" borderId="0" xfId="0" applyFill="1">
      <alignment vertical="top"/>
    </xf>
    <xf numFmtId="169" fontId="47" fillId="8" borderId="8" xfId="0" applyFont="1" applyFill="1" applyBorder="1">
      <alignment vertical="top"/>
    </xf>
    <xf numFmtId="169" fontId="62" fillId="6" borderId="0" xfId="0" applyFont="1" applyFill="1">
      <alignment vertical="top"/>
    </xf>
    <xf numFmtId="169" fontId="0" fillId="6" borderId="2" xfId="0" applyFont="1" applyFill="1" applyBorder="1">
      <alignment vertical="top"/>
    </xf>
    <xf numFmtId="172" fontId="26" fillId="0" borderId="0" xfId="4" applyFont="1" applyFill="1">
      <alignment vertical="top"/>
    </xf>
    <xf numFmtId="172" fontId="10" fillId="4" borderId="1" xfId="0" applyNumberFormat="1" applyFont="1" applyFill="1" applyBorder="1" applyAlignment="1">
      <alignment horizontal="left" vertical="center"/>
    </xf>
    <xf numFmtId="172" fontId="10" fillId="0" borderId="0" xfId="0" applyNumberFormat="1" applyFont="1" applyFill="1" applyBorder="1" applyAlignment="1">
      <alignment horizontal="left" vertical="center"/>
    </xf>
    <xf numFmtId="172" fontId="27" fillId="0" borderId="0" xfId="0" applyNumberFormat="1" applyFont="1" applyFill="1" applyBorder="1" applyAlignment="1">
      <alignment horizontal="left" vertical="center"/>
    </xf>
    <xf numFmtId="172" fontId="26" fillId="0" borderId="0" xfId="0" applyNumberFormat="1" applyFont="1" applyFill="1" applyBorder="1" applyAlignment="1">
      <alignment horizontal="left" vertical="center"/>
    </xf>
    <xf numFmtId="178" fontId="10" fillId="4" borderId="1" xfId="0" applyNumberFormat="1" applyFont="1" applyFill="1" applyBorder="1" applyAlignment="1">
      <alignment horizontal="left" vertical="center"/>
    </xf>
    <xf numFmtId="178" fontId="10" fillId="0" borderId="0" xfId="0" applyNumberFormat="1" applyFont="1" applyFill="1" applyBorder="1" applyAlignment="1">
      <alignment horizontal="left" vertical="center"/>
    </xf>
    <xf numFmtId="178" fontId="27" fillId="0" borderId="0" xfId="0" applyNumberFormat="1" applyFont="1" applyFill="1" applyBorder="1" applyAlignment="1">
      <alignment horizontal="left" vertical="center"/>
    </xf>
    <xf numFmtId="178" fontId="26" fillId="0" borderId="0" xfId="0" applyNumberFormat="1" applyFont="1" applyFill="1" applyBorder="1" applyAlignment="1">
      <alignment horizontal="left" vertical="center"/>
    </xf>
    <xf numFmtId="169" fontId="0" fillId="0" borderId="0" xfId="0" applyAlignment="1">
      <alignment vertical="top"/>
    </xf>
    <xf numFmtId="172" fontId="10" fillId="13" borderId="0" xfId="0" applyNumberFormat="1" applyFont="1" applyFill="1" applyBorder="1" applyAlignment="1">
      <alignment horizontal="center"/>
    </xf>
    <xf numFmtId="166" fontId="26" fillId="0" borderId="2" xfId="2" applyFont="1" applyBorder="1" applyAlignment="1">
      <alignment vertical="top"/>
    </xf>
    <xf numFmtId="166" fontId="26" fillId="0" borderId="2" xfId="2" applyFont="1" applyBorder="1" applyAlignment="1">
      <alignment horizontal="left" vertical="top"/>
    </xf>
    <xf numFmtId="169" fontId="26" fillId="0" borderId="2" xfId="0" applyFont="1" applyBorder="1">
      <alignment vertical="top"/>
    </xf>
    <xf numFmtId="39" fontId="10" fillId="0" borderId="0" xfId="2" applyNumberFormat="1" applyFont="1" applyAlignment="1">
      <alignment horizontal="right" vertical="top"/>
    </xf>
    <xf numFmtId="169" fontId="10" fillId="0" borderId="1" xfId="0" applyFont="1" applyBorder="1" applyAlignment="1">
      <alignment horizontal="right" vertical="top"/>
    </xf>
    <xf numFmtId="169" fontId="0" fillId="0" borderId="0" xfId="0" applyAlignment="1">
      <alignment vertical="top"/>
    </xf>
    <xf numFmtId="169" fontId="10" fillId="13" borderId="4" xfId="0" applyFont="1" applyFill="1" applyBorder="1">
      <alignment vertical="top"/>
    </xf>
    <xf numFmtId="177" fontId="14" fillId="0" borderId="0" xfId="2" applyNumberFormat="1" applyFont="1" applyFill="1" applyAlignment="1">
      <alignment vertical="top"/>
    </xf>
    <xf numFmtId="177" fontId="13" fillId="0" borderId="0" xfId="2" applyNumberFormat="1" applyFont="1" applyFill="1" applyAlignment="1">
      <alignment vertical="top"/>
    </xf>
    <xf numFmtId="177" fontId="10" fillId="0" borderId="0" xfId="2" applyNumberFormat="1" applyFont="1" applyFill="1" applyAlignment="1">
      <alignment horizontal="right" vertical="top"/>
    </xf>
    <xf numFmtId="177" fontId="10" fillId="0" borderId="0" xfId="2" applyNumberFormat="1" applyFont="1" applyAlignment="1">
      <alignment vertical="top"/>
    </xf>
    <xf numFmtId="177" fontId="10" fillId="0" borderId="0" xfId="2" quotePrefix="1" applyNumberFormat="1" applyFont="1" applyAlignment="1">
      <alignment vertical="top"/>
    </xf>
    <xf numFmtId="177" fontId="10" fillId="0" borderId="0" xfId="2" applyNumberFormat="1" applyFont="1" applyAlignment="1">
      <alignment horizontal="right" vertical="top"/>
    </xf>
    <xf numFmtId="177" fontId="0" fillId="0" borderId="0" xfId="0" applyNumberFormat="1" applyAlignment="1">
      <alignment vertical="top"/>
    </xf>
    <xf numFmtId="177" fontId="34" fillId="0" borderId="0" xfId="2" applyNumberFormat="1" applyFont="1" applyAlignment="1">
      <alignment vertical="top"/>
    </xf>
    <xf numFmtId="177" fontId="34" fillId="0" borderId="0" xfId="2" applyNumberFormat="1" applyFont="1" applyFill="1" applyAlignment="1">
      <alignment vertical="top"/>
    </xf>
    <xf numFmtId="177" fontId="27" fillId="0" borderId="0" xfId="2" applyNumberFormat="1" applyFont="1" applyAlignment="1">
      <alignment horizontal="right" vertical="top"/>
    </xf>
    <xf numFmtId="177" fontId="27" fillId="0" borderId="0" xfId="2" applyNumberFormat="1" applyFont="1" applyAlignment="1">
      <alignment vertical="top"/>
    </xf>
    <xf numFmtId="177" fontId="27" fillId="0" borderId="0" xfId="0" applyNumberFormat="1" applyFont="1">
      <alignment vertical="top"/>
    </xf>
    <xf numFmtId="177" fontId="27" fillId="0" borderId="0" xfId="0" applyNumberFormat="1" applyFont="1" applyAlignment="1">
      <alignment vertical="top"/>
    </xf>
    <xf numFmtId="177" fontId="14" fillId="0" borderId="0" xfId="2" applyNumberFormat="1" applyFont="1" applyAlignment="1">
      <alignment vertical="top"/>
    </xf>
    <xf numFmtId="177" fontId="10" fillId="0" borderId="0" xfId="0" applyNumberFormat="1" applyFont="1">
      <alignment vertical="top"/>
    </xf>
    <xf numFmtId="177" fontId="10" fillId="0" borderId="0" xfId="2" applyNumberFormat="1" applyFont="1" applyFill="1" applyAlignment="1">
      <alignment vertical="top"/>
    </xf>
    <xf numFmtId="177" fontId="10" fillId="0" borderId="0" xfId="2" applyNumberFormat="1" applyFont="1" applyFill="1" applyAlignment="1">
      <alignment horizontal="left" vertical="top"/>
    </xf>
    <xf numFmtId="177" fontId="10" fillId="0" borderId="0" xfId="0" applyNumberFormat="1" applyFont="1" applyFill="1">
      <alignment vertical="top"/>
    </xf>
    <xf numFmtId="177" fontId="10" fillId="0" borderId="0" xfId="0" applyNumberFormat="1" applyFont="1" applyFill="1" applyAlignment="1">
      <alignment vertical="top"/>
    </xf>
    <xf numFmtId="179" fontId="34" fillId="0" borderId="0" xfId="2" applyNumberFormat="1" applyFont="1" applyFill="1" applyAlignment="1">
      <alignment vertical="top"/>
    </xf>
    <xf numFmtId="179" fontId="27" fillId="0" borderId="0" xfId="2" applyNumberFormat="1" applyFont="1" applyFill="1" applyAlignment="1">
      <alignment vertical="top"/>
    </xf>
    <xf numFmtId="179" fontId="27" fillId="0" borderId="0" xfId="2" applyNumberFormat="1" applyFont="1" applyFill="1" applyAlignment="1">
      <alignment horizontal="right" vertical="top"/>
    </xf>
    <xf numFmtId="179" fontId="27" fillId="0" borderId="0" xfId="2" applyNumberFormat="1" applyFont="1" applyFill="1" applyAlignment="1">
      <alignment horizontal="left" vertical="top"/>
    </xf>
    <xf numFmtId="179" fontId="27" fillId="0" borderId="0" xfId="0" applyNumberFormat="1" applyFont="1" applyFill="1" applyAlignment="1">
      <alignment vertical="top"/>
    </xf>
    <xf numFmtId="177" fontId="42" fillId="0" borderId="0" xfId="2" applyNumberFormat="1" applyFont="1" applyFill="1" applyAlignment="1">
      <alignment vertical="top"/>
    </xf>
    <xf numFmtId="177" fontId="29" fillId="0" borderId="0" xfId="2" applyNumberFormat="1" applyFont="1" applyFill="1" applyAlignment="1">
      <alignment vertical="top"/>
    </xf>
    <xf numFmtId="177" fontId="29" fillId="0" borderId="0" xfId="2" applyNumberFormat="1" applyFont="1" applyFill="1" applyAlignment="1">
      <alignment horizontal="right" vertical="top"/>
    </xf>
    <xf numFmtId="177" fontId="29" fillId="0" borderId="0" xfId="0" applyNumberFormat="1" applyFont="1" applyFill="1">
      <alignment vertical="top"/>
    </xf>
    <xf numFmtId="177" fontId="29" fillId="0" borderId="0" xfId="0" applyNumberFormat="1" applyFont="1" applyFill="1" applyAlignment="1">
      <alignment vertical="top"/>
    </xf>
    <xf numFmtId="177" fontId="40" fillId="0" borderId="0" xfId="2" applyNumberFormat="1" applyFont="1" applyFill="1" applyAlignment="1">
      <alignment vertical="top"/>
    </xf>
    <xf numFmtId="177" fontId="31" fillId="0" borderId="0" xfId="2" applyNumberFormat="1" applyFont="1" applyFill="1" applyAlignment="1">
      <alignment vertical="top"/>
    </xf>
    <xf numFmtId="177" fontId="34" fillId="0" borderId="0" xfId="2" applyNumberFormat="1" applyFont="1" applyFill="1" applyBorder="1" applyAlignment="1">
      <alignment vertical="top"/>
    </xf>
    <xf numFmtId="177" fontId="43" fillId="0" borderId="0" xfId="2" applyNumberFormat="1" applyFont="1" applyFill="1" applyBorder="1" applyAlignment="1">
      <alignment horizontal="left" vertical="top"/>
    </xf>
    <xf numFmtId="177" fontId="27" fillId="0" borderId="0" xfId="2" applyNumberFormat="1" applyFont="1" applyFill="1" applyBorder="1" applyAlignment="1">
      <alignment vertical="top"/>
    </xf>
    <xf numFmtId="177" fontId="27" fillId="0" borderId="0" xfId="0" applyNumberFormat="1" applyFont="1" applyFill="1" applyBorder="1">
      <alignment vertical="top"/>
    </xf>
    <xf numFmtId="177" fontId="27" fillId="0" borderId="0" xfId="2" applyNumberFormat="1" applyFont="1" applyFill="1" applyBorder="1" applyAlignment="1">
      <alignment horizontal="right" vertical="top"/>
    </xf>
    <xf numFmtId="177" fontId="27" fillId="0" borderId="0" xfId="0" applyNumberFormat="1" applyFont="1" applyFill="1" applyBorder="1" applyAlignment="1">
      <alignment vertical="top"/>
    </xf>
    <xf numFmtId="177" fontId="13" fillId="0" borderId="0" xfId="2" applyNumberFormat="1" applyFont="1" applyFill="1" applyAlignment="1">
      <alignment horizontal="right" vertical="top"/>
    </xf>
    <xf numFmtId="166" fontId="10" fillId="0" borderId="0" xfId="4" applyNumberFormat="1" applyFont="1" applyFill="1" applyAlignment="1">
      <alignment horizontal="right" vertical="top"/>
    </xf>
    <xf numFmtId="166" fontId="10" fillId="0" borderId="0" xfId="4" applyNumberFormat="1" applyFont="1" applyFill="1" applyAlignment="1">
      <alignment vertical="top"/>
    </xf>
    <xf numFmtId="169" fontId="35" fillId="0" borderId="0" xfId="4" applyNumberFormat="1" applyFont="1" applyFill="1" applyAlignment="1">
      <alignment vertical="top"/>
    </xf>
    <xf numFmtId="169" fontId="14" fillId="0" borderId="0" xfId="4" applyNumberFormat="1" applyFont="1" applyFill="1" applyAlignment="1">
      <alignment vertical="top"/>
    </xf>
    <xf numFmtId="169" fontId="26" fillId="0" borderId="0" xfId="4" applyNumberFormat="1" applyFont="1" applyFill="1" applyAlignment="1">
      <alignment horizontal="right" vertical="top"/>
    </xf>
    <xf numFmtId="169" fontId="26" fillId="0" borderId="0" xfId="4" applyNumberFormat="1" applyFont="1" applyFill="1" applyAlignment="1">
      <alignment vertical="top"/>
    </xf>
    <xf numFmtId="169" fontId="10" fillId="12" borderId="0" xfId="2" applyNumberFormat="1" applyFont="1" applyFill="1" applyBorder="1" applyAlignment="1">
      <alignment horizontal="right" vertical="top"/>
    </xf>
    <xf numFmtId="169" fontId="35" fillId="0" borderId="0" xfId="2" applyNumberFormat="1" applyFont="1" applyAlignment="1">
      <alignment vertical="top"/>
    </xf>
    <xf numFmtId="169" fontId="41" fillId="0" borderId="0" xfId="2" applyNumberFormat="1" applyFont="1" applyFill="1" applyAlignment="1">
      <alignment vertical="top"/>
    </xf>
    <xf numFmtId="169" fontId="35" fillId="0" borderId="0" xfId="2" applyNumberFormat="1" applyFont="1" applyFill="1" applyAlignment="1">
      <alignment vertical="top"/>
    </xf>
    <xf numFmtId="169" fontId="26" fillId="0" borderId="0" xfId="2" applyNumberFormat="1" applyFont="1" applyAlignment="1">
      <alignment horizontal="right" vertical="top"/>
    </xf>
    <xf numFmtId="169" fontId="26" fillId="0" borderId="0" xfId="2" applyNumberFormat="1" applyFont="1" applyAlignment="1">
      <alignment vertical="top"/>
    </xf>
    <xf numFmtId="169" fontId="26" fillId="0" borderId="0" xfId="0" applyNumberFormat="1" applyFont="1">
      <alignment vertical="top"/>
    </xf>
    <xf numFmtId="169" fontId="26" fillId="0" borderId="0" xfId="0" applyNumberFormat="1" applyFont="1" applyAlignment="1">
      <alignment vertical="top"/>
    </xf>
    <xf numFmtId="173" fontId="47" fillId="18" borderId="5" xfId="8" applyNumberFormat="1" applyFont="1" applyFill="1" applyBorder="1" applyAlignment="1">
      <alignment horizontal="right" vertical="top"/>
    </xf>
    <xf numFmtId="173" fontId="47" fillId="18" borderId="6" xfId="8" applyNumberFormat="1" applyFont="1" applyFill="1" applyBorder="1" applyAlignment="1">
      <alignment horizontal="right" vertical="top"/>
    </xf>
    <xf numFmtId="173" fontId="47" fillId="18" borderId="7" xfId="8" applyNumberFormat="1" applyFont="1" applyFill="1" applyBorder="1" applyAlignment="1">
      <alignment horizontal="right" vertical="top"/>
    </xf>
    <xf numFmtId="167" fontId="31" fillId="0" borderId="0" xfId="1" applyNumberFormat="1" applyFont="1" applyFill="1" applyAlignment="1">
      <alignment vertical="top"/>
    </xf>
    <xf numFmtId="169" fontId="69" fillId="0" borderId="0" xfId="0" applyFont="1" applyAlignment="1">
      <alignment horizontal="center" vertical="top"/>
    </xf>
    <xf numFmtId="169" fontId="26" fillId="0" borderId="0" xfId="0" applyFont="1" applyAlignment="1">
      <alignment horizontal="center" vertical="top"/>
    </xf>
    <xf numFmtId="169" fontId="65" fillId="0" borderId="0" xfId="0" applyFont="1" applyAlignment="1">
      <alignment horizontal="center" vertical="top"/>
    </xf>
    <xf numFmtId="169" fontId="0" fillId="0" borderId="0" xfId="0" applyFont="1" applyAlignment="1">
      <alignment horizontal="center" vertical="top"/>
    </xf>
    <xf numFmtId="169" fontId="0" fillId="0" borderId="2" xfId="0" applyFont="1" applyBorder="1" applyAlignment="1">
      <alignment horizontal="center" vertical="top"/>
    </xf>
    <xf numFmtId="178" fontId="0" fillId="0" borderId="0" xfId="6" applyFont="1" applyBorder="1" applyAlignment="1">
      <alignment horizontal="center" vertical="top"/>
    </xf>
    <xf numFmtId="178" fontId="27" fillId="0" borderId="0" xfId="6" applyFont="1" applyAlignment="1">
      <alignment horizontal="center" vertical="top"/>
    </xf>
    <xf numFmtId="166" fontId="10" fillId="0" borderId="0" xfId="8" applyNumberFormat="1" applyAlignment="1">
      <alignment horizontal="center" vertical="top"/>
    </xf>
    <xf numFmtId="169" fontId="27" fillId="0" borderId="0" xfId="0" applyFont="1" applyAlignment="1">
      <alignment horizontal="center" vertical="center"/>
    </xf>
    <xf numFmtId="178" fontId="10" fillId="0" borderId="0" xfId="6" applyFont="1" applyBorder="1" applyAlignment="1">
      <alignment horizontal="center" vertical="top"/>
    </xf>
    <xf numFmtId="178" fontId="69" fillId="0" borderId="19" xfId="6" applyFont="1" applyBorder="1" applyAlignment="1">
      <alignment horizontal="center" vertical="top"/>
    </xf>
    <xf numFmtId="178" fontId="26" fillId="0" borderId="19" xfId="6" applyFont="1" applyBorder="1" applyAlignment="1">
      <alignment horizontal="center" vertical="top"/>
    </xf>
    <xf numFmtId="178" fontId="65" fillId="0" borderId="0" xfId="6" applyFont="1" applyBorder="1" applyAlignment="1">
      <alignment horizontal="center" vertical="top"/>
    </xf>
    <xf numFmtId="171" fontId="10" fillId="0" borderId="0" xfId="3" applyFont="1" applyFill="1" applyAlignment="1">
      <alignment horizontal="right" vertical="top"/>
    </xf>
    <xf numFmtId="166" fontId="0" fillId="0" borderId="0" xfId="2" applyFont="1" applyAlignment="1">
      <alignment horizontal="right" vertical="top"/>
    </xf>
    <xf numFmtId="166" fontId="0" fillId="0" borderId="0" xfId="2" applyFont="1" applyAlignment="1">
      <alignment vertical="top"/>
    </xf>
    <xf numFmtId="169" fontId="10" fillId="0" borderId="1" xfId="0" applyFont="1" applyFill="1" applyBorder="1" applyAlignment="1">
      <alignment horizontal="right" vertical="top"/>
    </xf>
    <xf numFmtId="169" fontId="10" fillId="4" borderId="1" xfId="0" applyFont="1" applyFill="1" applyBorder="1" applyAlignment="1">
      <alignment horizontal="right" vertical="top"/>
    </xf>
    <xf numFmtId="169" fontId="0" fillId="0" borderId="2" xfId="0" applyFont="1" applyBorder="1" applyAlignment="1">
      <alignment horizontal="right" vertical="top"/>
    </xf>
    <xf numFmtId="169" fontId="10" fillId="4" borderId="17" xfId="0" applyFont="1" applyFill="1" applyBorder="1" applyAlignment="1">
      <alignment horizontal="right" vertical="top"/>
    </xf>
    <xf numFmtId="169" fontId="10" fillId="0" borderId="2" xfId="0" applyFont="1" applyBorder="1" applyAlignment="1">
      <alignment horizontal="right" vertical="top"/>
    </xf>
    <xf numFmtId="169" fontId="10" fillId="6" borderId="0" xfId="0" applyFont="1" applyFill="1" applyAlignment="1">
      <alignment horizontal="right" vertical="top"/>
    </xf>
    <xf numFmtId="177" fontId="10" fillId="0" borderId="1" xfId="0" applyNumberFormat="1" applyFont="1" applyFill="1" applyBorder="1" applyAlignment="1">
      <alignment horizontal="right" vertical="top"/>
    </xf>
    <xf numFmtId="177" fontId="10" fillId="4" borderId="1" xfId="0" applyNumberFormat="1" applyFont="1" applyFill="1" applyBorder="1" applyAlignment="1">
      <alignment horizontal="right" vertical="top"/>
    </xf>
    <xf numFmtId="169" fontId="0" fillId="6" borderId="2" xfId="0" applyFill="1" applyBorder="1" applyAlignment="1">
      <alignment vertical="top"/>
    </xf>
    <xf numFmtId="177" fontId="10" fillId="0" borderId="0" xfId="2" applyNumberFormat="1" applyFont="1" applyAlignment="1">
      <alignment horizontal="left" vertical="top"/>
    </xf>
    <xf numFmtId="177" fontId="10" fillId="0" borderId="0" xfId="0" applyNumberFormat="1" applyFont="1" applyAlignment="1">
      <alignment vertical="top"/>
    </xf>
    <xf numFmtId="169" fontId="10" fillId="0" borderId="0" xfId="0" applyFont="1" applyFill="1" applyBorder="1" applyAlignment="1">
      <alignment horizontal="center"/>
    </xf>
    <xf numFmtId="178" fontId="10" fillId="13" borderId="0" xfId="0" applyNumberFormat="1" applyFont="1" applyFill="1" applyBorder="1" applyAlignment="1">
      <alignment horizontal="center"/>
    </xf>
    <xf numFmtId="0" fontId="58" fillId="0" borderId="0" xfId="0" applyNumberFormat="1" applyFont="1" applyFill="1" applyAlignment="1">
      <alignment vertical="top" wrapText="1"/>
    </xf>
    <xf numFmtId="0" fontId="10" fillId="0" borderId="0" xfId="0" applyNumberFormat="1" applyFont="1" applyFill="1" applyAlignment="1">
      <alignment vertical="top" wrapText="1"/>
    </xf>
    <xf numFmtId="0" fontId="75" fillId="0" borderId="0" xfId="67" applyNumberFormat="1" applyFont="1" applyFill="1" applyAlignment="1">
      <alignment vertical="top"/>
    </xf>
    <xf numFmtId="169" fontId="77" fillId="0" borderId="0" xfId="0" applyFont="1" applyFill="1" applyAlignment="1">
      <alignment vertical="top"/>
    </xf>
    <xf numFmtId="0" fontId="58" fillId="0" borderId="0" xfId="0" quotePrefix="1" applyNumberFormat="1" applyFont="1" applyFill="1" applyAlignment="1">
      <alignment vertical="top"/>
    </xf>
    <xf numFmtId="169" fontId="10" fillId="0" borderId="0" xfId="0" applyFont="1" applyFill="1" applyAlignment="1">
      <alignment vertical="top"/>
    </xf>
    <xf numFmtId="0" fontId="10" fillId="0" borderId="0" xfId="0" applyNumberFormat="1" applyFont="1" applyAlignment="1">
      <alignment vertical="top" wrapText="1"/>
    </xf>
    <xf numFmtId="169" fontId="0" fillId="0" borderId="0" xfId="0" applyAlignment="1">
      <alignment vertical="top" wrapText="1"/>
    </xf>
    <xf numFmtId="0" fontId="10" fillId="0" borderId="0" xfId="0" applyNumberFormat="1" applyFont="1" applyAlignment="1">
      <alignment vertical="top"/>
    </xf>
    <xf numFmtId="169" fontId="0" fillId="0" borderId="0" xfId="0" applyAlignment="1">
      <alignment vertical="top"/>
    </xf>
  </cellXfs>
  <cellStyles count="101">
    <cellStyle name="%" xfId="1" xr:uid="{00000000-0005-0000-0000-000000000000}"/>
    <cellStyle name="% 2" xfId="28" xr:uid="{00000000-0005-0000-0000-000001000000}"/>
    <cellStyle name="Comma" xfId="2" builtinId="3"/>
    <cellStyle name="Comma 2" xfId="15" xr:uid="{00000000-0005-0000-0000-000003000000}"/>
    <cellStyle name="Comma 2 2" xfId="16" xr:uid="{00000000-0005-0000-0000-000004000000}"/>
    <cellStyle name="Comma 2 2 2" xfId="33" xr:uid="{00000000-0005-0000-0000-000005000000}"/>
    <cellStyle name="Comma 2 2 2 2" xfId="56" xr:uid="{00000000-0005-0000-0000-000006000000}"/>
    <cellStyle name="Comma 2 2 3" xfId="47" xr:uid="{00000000-0005-0000-0000-000007000000}"/>
    <cellStyle name="Comma 2 3" xfId="32" xr:uid="{00000000-0005-0000-0000-000008000000}"/>
    <cellStyle name="Comma 2 3 2" xfId="55" xr:uid="{00000000-0005-0000-0000-000009000000}"/>
    <cellStyle name="Comma 2 4" xfId="46" xr:uid="{00000000-0005-0000-0000-00000A000000}"/>
    <cellStyle name="Comma 3" xfId="10" xr:uid="{00000000-0005-0000-0000-00000B000000}"/>
    <cellStyle name="Comma 3 2" xfId="30" xr:uid="{00000000-0005-0000-0000-00000C000000}"/>
    <cellStyle name="Comma 3 2 2" xfId="53" xr:uid="{00000000-0005-0000-0000-00000D000000}"/>
    <cellStyle name="Comma 3 3" xfId="44" xr:uid="{00000000-0005-0000-0000-00000E000000}"/>
    <cellStyle name="Comma 4" xfId="18" xr:uid="{00000000-0005-0000-0000-00000F000000}"/>
    <cellStyle name="Comma 4 2" xfId="35" xr:uid="{00000000-0005-0000-0000-000010000000}"/>
    <cellStyle name="Comma 4 2 2" xfId="58" xr:uid="{00000000-0005-0000-0000-000011000000}"/>
    <cellStyle name="Comma 5" xfId="22" xr:uid="{00000000-0005-0000-0000-000012000000}"/>
    <cellStyle name="Comma 5 2" xfId="38" xr:uid="{00000000-0005-0000-0000-000013000000}"/>
    <cellStyle name="Comma 5 2 2" xfId="61" xr:uid="{00000000-0005-0000-0000-000014000000}"/>
    <cellStyle name="Comma 5 2 2 2" xfId="93" xr:uid="{00000000-0005-0000-0000-000015000000}"/>
    <cellStyle name="Comma 5 2 3" xfId="78" xr:uid="{00000000-0005-0000-0000-000016000000}"/>
    <cellStyle name="Comma 5 3" xfId="51" xr:uid="{00000000-0005-0000-0000-000017000000}"/>
    <cellStyle name="Comma 5 3 2" xfId="87" xr:uid="{00000000-0005-0000-0000-000018000000}"/>
    <cellStyle name="Comma 5 4" xfId="72" xr:uid="{00000000-0005-0000-0000-000019000000}"/>
    <cellStyle name="Currency 2" xfId="21" xr:uid="{00000000-0005-0000-0000-00001A000000}"/>
    <cellStyle name="Currency 2 2" xfId="37" xr:uid="{00000000-0005-0000-0000-00001B000000}"/>
    <cellStyle name="Currency 2 2 2" xfId="60" xr:uid="{00000000-0005-0000-0000-00001C000000}"/>
    <cellStyle name="Currency 2 2 2 2" xfId="92" xr:uid="{00000000-0005-0000-0000-00001D000000}"/>
    <cellStyle name="Currency 2 2 3" xfId="77" xr:uid="{00000000-0005-0000-0000-00001E000000}"/>
    <cellStyle name="Currency 2 3" xfId="50" xr:uid="{00000000-0005-0000-0000-00001F000000}"/>
    <cellStyle name="Currency 2 3 2" xfId="86" xr:uid="{00000000-0005-0000-0000-000020000000}"/>
    <cellStyle name="Currency 2 4" xfId="71" xr:uid="{00000000-0005-0000-0000-000021000000}"/>
    <cellStyle name="Currency 3" xfId="43" xr:uid="{00000000-0005-0000-0000-000022000000}"/>
    <cellStyle name="Currency 3 2" xfId="65" xr:uid="{00000000-0005-0000-0000-000023000000}"/>
    <cellStyle name="Currency 3 2 2" xfId="97" xr:uid="{00000000-0005-0000-0000-000024000000}"/>
    <cellStyle name="Currency 3 3" xfId="82" xr:uid="{00000000-0005-0000-0000-000025000000}"/>
    <cellStyle name="DateLong" xfId="3" xr:uid="{00000000-0005-0000-0000-000026000000}"/>
    <cellStyle name="DateShort" xfId="4" xr:uid="{00000000-0005-0000-0000-000027000000}"/>
    <cellStyle name="DateShort 5" xfId="100" xr:uid="{00000000-0005-0000-0000-000028000000}"/>
    <cellStyle name="Factor" xfId="5" xr:uid="{00000000-0005-0000-0000-000029000000}"/>
    <cellStyle name="Hyperlink" xfId="67" builtinId="8"/>
    <cellStyle name="Normal" xfId="0" builtinId="0" customBuiltin="1"/>
    <cellStyle name="Normal 10" xfId="42" xr:uid="{00000000-0005-0000-0000-00002C000000}"/>
    <cellStyle name="Normal 10 2" xfId="64" xr:uid="{00000000-0005-0000-0000-00002D000000}"/>
    <cellStyle name="Normal 10 2 2" xfId="96" xr:uid="{00000000-0005-0000-0000-00002E000000}"/>
    <cellStyle name="Normal 10 3" xfId="81" xr:uid="{00000000-0005-0000-0000-00002F000000}"/>
    <cellStyle name="Normal 13" xfId="99" xr:uid="{00000000-0005-0000-0000-000030000000}"/>
    <cellStyle name="Normal 2" xfId="8" xr:uid="{00000000-0005-0000-0000-000031000000}"/>
    <cellStyle name="Normal 2 2" xfId="11" xr:uid="{00000000-0005-0000-0000-000032000000}"/>
    <cellStyle name="Normal 3" xfId="9" xr:uid="{00000000-0005-0000-0000-000033000000}"/>
    <cellStyle name="Normal 3 2" xfId="19" xr:uid="{00000000-0005-0000-0000-000034000000}"/>
    <cellStyle name="Normal 3 2 2" xfId="25" xr:uid="{00000000-0005-0000-0000-000035000000}"/>
    <cellStyle name="Normal 3 3" xfId="66" xr:uid="{00000000-0005-0000-0000-000036000000}"/>
    <cellStyle name="Normal 3 3 2" xfId="98" xr:uid="{00000000-0005-0000-0000-000037000000}"/>
    <cellStyle name="Normal 4" xfId="14" xr:uid="{00000000-0005-0000-0000-000038000000}"/>
    <cellStyle name="Normal 4 2" xfId="23" xr:uid="{00000000-0005-0000-0000-000039000000}"/>
    <cellStyle name="Normal 4 3" xfId="31" xr:uid="{00000000-0005-0000-0000-00003A000000}"/>
    <cellStyle name="Normal 4 3 2" xfId="54" xr:uid="{00000000-0005-0000-0000-00003B000000}"/>
    <cellStyle name="Normal 4 3 2 2" xfId="89" xr:uid="{00000000-0005-0000-0000-00003C000000}"/>
    <cellStyle name="Normal 4 3 3" xfId="74" xr:uid="{00000000-0005-0000-0000-00003D000000}"/>
    <cellStyle name="Normal 4 4" xfId="45" xr:uid="{00000000-0005-0000-0000-00003E000000}"/>
    <cellStyle name="Normal 4 4 2" xfId="83" xr:uid="{00000000-0005-0000-0000-00003F000000}"/>
    <cellStyle name="Normal 4 5" xfId="68" xr:uid="{00000000-0005-0000-0000-000040000000}"/>
    <cellStyle name="Normal 5" xfId="20" xr:uid="{00000000-0005-0000-0000-000041000000}"/>
    <cellStyle name="Normal 5 2" xfId="36" xr:uid="{00000000-0005-0000-0000-000042000000}"/>
    <cellStyle name="Normal 5 2 2" xfId="59" xr:uid="{00000000-0005-0000-0000-000043000000}"/>
    <cellStyle name="Normal 5 2 2 2" xfId="91" xr:uid="{00000000-0005-0000-0000-000044000000}"/>
    <cellStyle name="Normal 5 2 3" xfId="76" xr:uid="{00000000-0005-0000-0000-000045000000}"/>
    <cellStyle name="Normal 5 3" xfId="49" xr:uid="{00000000-0005-0000-0000-000046000000}"/>
    <cellStyle name="Normal 5 3 2" xfId="85" xr:uid="{00000000-0005-0000-0000-000047000000}"/>
    <cellStyle name="Normal 5 4" xfId="70" xr:uid="{00000000-0005-0000-0000-000048000000}"/>
    <cellStyle name="Normal 6" xfId="26" xr:uid="{00000000-0005-0000-0000-000049000000}"/>
    <cellStyle name="Normal 6 2" xfId="39" xr:uid="{00000000-0005-0000-0000-00004A000000}"/>
    <cellStyle name="Normal 7" xfId="27" xr:uid="{00000000-0005-0000-0000-00004B000000}"/>
    <cellStyle name="Normal 7 2" xfId="52" xr:uid="{00000000-0005-0000-0000-00004C000000}"/>
    <cellStyle name="Normal 7 2 2" xfId="88" xr:uid="{00000000-0005-0000-0000-00004D000000}"/>
    <cellStyle name="Normal 7 3" xfId="73" xr:uid="{00000000-0005-0000-0000-00004E000000}"/>
    <cellStyle name="Normal 8" xfId="40" xr:uid="{00000000-0005-0000-0000-00004F000000}"/>
    <cellStyle name="Normal 8 2" xfId="62" xr:uid="{00000000-0005-0000-0000-000050000000}"/>
    <cellStyle name="Normal 8 2 2" xfId="94" xr:uid="{00000000-0005-0000-0000-000051000000}"/>
    <cellStyle name="Normal 8 3" xfId="79" xr:uid="{00000000-0005-0000-0000-000052000000}"/>
    <cellStyle name="Normal 9" xfId="41" xr:uid="{00000000-0005-0000-0000-000053000000}"/>
    <cellStyle name="Normal 9 2" xfId="63" xr:uid="{00000000-0005-0000-0000-000054000000}"/>
    <cellStyle name="Normal 9 2 2" xfId="95" xr:uid="{00000000-0005-0000-0000-000055000000}"/>
    <cellStyle name="Normal 9 3" xfId="80" xr:uid="{00000000-0005-0000-0000-000056000000}"/>
    <cellStyle name="Percent" xfId="6" builtinId="5" customBuiltin="1"/>
    <cellStyle name="Percent 2" xfId="12" xr:uid="{00000000-0005-0000-0000-000058000000}"/>
    <cellStyle name="Percent 3" xfId="17" xr:uid="{00000000-0005-0000-0000-000059000000}"/>
    <cellStyle name="Percent 3 2" xfId="13" xr:uid="{00000000-0005-0000-0000-00005A000000}"/>
    <cellStyle name="Percent 3 3" xfId="34" xr:uid="{00000000-0005-0000-0000-00005B000000}"/>
    <cellStyle name="Percent 3 3 2" xfId="57" xr:uid="{00000000-0005-0000-0000-00005C000000}"/>
    <cellStyle name="Percent 3 3 2 2" xfId="90" xr:uid="{00000000-0005-0000-0000-00005D000000}"/>
    <cellStyle name="Percent 3 3 3" xfId="75" xr:uid="{00000000-0005-0000-0000-00005E000000}"/>
    <cellStyle name="Percent 3 4" xfId="48" xr:uid="{00000000-0005-0000-0000-00005F000000}"/>
    <cellStyle name="Percent 3 4 2" xfId="84" xr:uid="{00000000-0005-0000-0000-000060000000}"/>
    <cellStyle name="Percent 3 5" xfId="69" xr:uid="{00000000-0005-0000-0000-000061000000}"/>
    <cellStyle name="Percent 4" xfId="24" xr:uid="{00000000-0005-0000-0000-000062000000}"/>
    <cellStyle name="Year" xfId="7" xr:uid="{00000000-0005-0000-0000-000063000000}"/>
    <cellStyle name="Year 2" xfId="29" xr:uid="{00000000-0005-0000-0000-000064000000}"/>
  </cellStyles>
  <dxfs count="63">
    <dxf>
      <fill>
        <patternFill>
          <bgColor rgb="FFFFC000"/>
        </patternFill>
      </fill>
    </dxf>
    <dxf>
      <fill>
        <patternFill>
          <bgColor rgb="FFFFC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ont>
        <color theme="0"/>
      </font>
      <fill>
        <patternFill>
          <bgColor theme="0" tint="-0.34998626667073579"/>
        </patternFill>
      </fill>
    </dxf>
    <dxf>
      <font>
        <color auto="1"/>
      </font>
      <fill>
        <patternFill>
          <bgColor theme="0" tint="-0.14996795556505021"/>
        </patternFill>
      </fill>
    </dxf>
    <dxf>
      <fill>
        <patternFill>
          <bgColor rgb="FFFFC000"/>
        </patternFill>
      </fill>
    </dxf>
    <dxf>
      <fill>
        <patternFill>
          <bgColor indexed="10"/>
        </patternFill>
      </fill>
    </dxf>
    <dxf>
      <fill>
        <patternFill>
          <bgColor rgb="FFFFC000"/>
        </patternFill>
      </fill>
    </dxf>
    <dxf>
      <fill>
        <patternFill>
          <bgColor indexed="10"/>
        </patternFill>
      </fill>
    </dxf>
    <dxf>
      <font>
        <color theme="0"/>
      </font>
      <fill>
        <patternFill>
          <bgColor theme="0" tint="-0.34998626667073579"/>
        </patternFill>
      </fill>
    </dxf>
    <dxf>
      <font>
        <color auto="1"/>
      </font>
      <fill>
        <patternFill>
          <bgColor theme="0" tint="-0.14996795556505021"/>
        </patternFill>
      </fill>
    </dxf>
    <dxf>
      <fill>
        <patternFill>
          <bgColor rgb="FFFFC000"/>
        </patternFill>
      </fill>
    </dxf>
    <dxf>
      <fill>
        <patternFill>
          <bgColor indexed="10"/>
        </patternFill>
      </fill>
    </dxf>
    <dxf>
      <fill>
        <patternFill>
          <bgColor indexed="10"/>
        </patternFill>
      </fill>
    </dxf>
    <dxf>
      <fill>
        <patternFill>
          <bgColor indexed="10"/>
        </patternFill>
      </fill>
    </dxf>
    <dxf>
      <font>
        <color theme="0"/>
      </font>
      <fill>
        <patternFill>
          <bgColor theme="0" tint="-0.34998626667073579"/>
        </patternFill>
      </fill>
    </dxf>
    <dxf>
      <font>
        <color auto="1"/>
      </font>
      <fill>
        <patternFill>
          <bgColor theme="0" tint="-0.14996795556505021"/>
        </patternFill>
      </fill>
    </dxf>
    <dxf>
      <fill>
        <patternFill>
          <bgColor rgb="FFFFC000"/>
        </patternFill>
      </fill>
    </dxf>
    <dxf>
      <fill>
        <patternFill>
          <bgColor indexed="10"/>
        </patternFill>
      </fill>
    </dxf>
    <dxf>
      <font>
        <color theme="0"/>
      </font>
      <fill>
        <patternFill>
          <bgColor theme="0" tint="-0.34998626667073579"/>
        </patternFill>
      </fill>
    </dxf>
    <dxf>
      <font>
        <color auto="1"/>
      </font>
      <fill>
        <patternFill>
          <bgColor theme="0" tint="-0.14996795556505021"/>
        </patternFill>
      </fill>
    </dxf>
    <dxf>
      <fill>
        <patternFill>
          <bgColor rgb="FFFFC000"/>
        </patternFill>
      </fill>
    </dxf>
    <dxf>
      <fill>
        <patternFill>
          <bgColor indexed="10"/>
        </patternFill>
      </fill>
    </dxf>
    <dxf>
      <font>
        <color theme="0"/>
      </font>
      <fill>
        <patternFill>
          <bgColor theme="0" tint="-0.34998626667073579"/>
        </patternFill>
      </fill>
    </dxf>
    <dxf>
      <font>
        <color auto="1"/>
      </font>
      <fill>
        <patternFill>
          <bgColor theme="0" tint="-0.14996795556505021"/>
        </patternFill>
      </fill>
    </dxf>
    <dxf>
      <fill>
        <patternFill>
          <bgColor rgb="FFFFC000"/>
        </patternFill>
      </fill>
    </dxf>
    <dxf>
      <fill>
        <patternFill>
          <bgColor indexed="10"/>
        </patternFill>
      </fill>
    </dxf>
    <dxf>
      <font>
        <color theme="0"/>
      </font>
      <fill>
        <patternFill>
          <bgColor theme="0" tint="-0.34998626667073579"/>
        </patternFill>
      </fill>
    </dxf>
    <dxf>
      <font>
        <color auto="1"/>
      </font>
      <fill>
        <patternFill>
          <bgColor theme="0" tint="-0.14996795556505021"/>
        </patternFill>
      </fill>
    </dxf>
    <dxf>
      <fill>
        <patternFill>
          <bgColor rgb="FFFFC000"/>
        </patternFill>
      </fill>
    </dxf>
    <dxf>
      <fill>
        <patternFill>
          <bgColor indexed="10"/>
        </patternFill>
      </fill>
    </dxf>
    <dxf>
      <font>
        <color theme="0"/>
      </font>
      <fill>
        <patternFill>
          <bgColor theme="0" tint="-0.34998626667073579"/>
        </patternFill>
      </fill>
    </dxf>
    <dxf>
      <font>
        <color auto="1"/>
      </font>
      <fill>
        <patternFill>
          <bgColor theme="0" tint="-0.14996795556505021"/>
        </patternFill>
      </fill>
    </dxf>
    <dxf>
      <fill>
        <patternFill>
          <bgColor rgb="FFFFC000"/>
        </patternFill>
      </fill>
    </dxf>
    <dxf>
      <fill>
        <patternFill>
          <bgColor indexed="10"/>
        </patternFill>
      </fill>
    </dxf>
    <dxf>
      <font>
        <color theme="0"/>
      </font>
      <fill>
        <patternFill>
          <bgColor theme="0" tint="-0.34998626667073579"/>
        </patternFill>
      </fill>
    </dxf>
    <dxf>
      <font>
        <color auto="1"/>
      </font>
      <fill>
        <patternFill>
          <bgColor theme="0" tint="-0.14996795556505021"/>
        </patternFill>
      </fill>
    </dxf>
    <dxf>
      <fill>
        <patternFill>
          <bgColor rgb="FFFFC000"/>
        </patternFill>
      </fill>
    </dxf>
    <dxf>
      <fill>
        <patternFill>
          <bgColor indexed="10"/>
        </patternFill>
      </fill>
    </dxf>
    <dxf>
      <fill>
        <patternFill>
          <bgColor rgb="FFFFC000"/>
        </patternFill>
      </fill>
    </dxf>
    <dxf>
      <fill>
        <patternFill>
          <bgColor indexed="10"/>
        </patternFill>
      </fill>
    </dxf>
    <dxf>
      <font>
        <color theme="0"/>
      </font>
      <fill>
        <patternFill>
          <bgColor theme="0" tint="-0.34998626667073579"/>
        </patternFill>
      </fill>
    </dxf>
    <dxf>
      <font>
        <color auto="1"/>
      </font>
      <fill>
        <patternFill>
          <bgColor theme="0" tint="-0.14996795556505021"/>
        </patternFill>
      </fill>
    </dxf>
    <dxf>
      <font>
        <b/>
        <i val="0"/>
        <color rgb="FFFF0000"/>
      </font>
      <fill>
        <patternFill>
          <bgColor theme="5" tint="0.79998168889431442"/>
        </patternFill>
      </fill>
      <border>
        <left style="thin">
          <color rgb="FFFF0000"/>
        </left>
        <right style="thin">
          <color rgb="FFFF0000"/>
        </right>
        <top style="thin">
          <color rgb="FFFF0000"/>
        </top>
        <bottom style="thin">
          <color rgb="FFFF0000"/>
        </bottom>
      </border>
    </dxf>
    <dxf>
      <font>
        <b/>
        <i val="0"/>
        <color theme="9" tint="-0.24994659260841701"/>
      </font>
      <fill>
        <patternFill>
          <bgColor theme="9" tint="0.79998168889431442"/>
        </patternFill>
      </fill>
      <border>
        <left style="thin">
          <color theme="9" tint="-0.24994659260841701"/>
        </left>
        <right style="thin">
          <color theme="9" tint="-0.24994659260841701"/>
        </right>
        <top style="thin">
          <color theme="9" tint="-0.24994659260841701"/>
        </top>
        <bottom style="thin">
          <color theme="9" tint="-0.24994659260841701"/>
        </bottom>
      </border>
    </dxf>
    <dxf>
      <font>
        <color auto="1"/>
      </font>
      <fill>
        <patternFill>
          <bgColor theme="0" tint="-0.14996795556505021"/>
        </patternFill>
      </fill>
    </dxf>
    <dxf>
      <font>
        <color auto="1"/>
      </font>
      <fill>
        <patternFill>
          <bgColor theme="0" tint="-4.9989318521683403E-2"/>
        </patternFill>
      </fill>
    </dxf>
    <dxf>
      <font>
        <b/>
        <i val="0"/>
        <color auto="1"/>
      </font>
      <fill>
        <patternFill patternType="lightUp">
          <fgColor theme="0"/>
          <bgColor theme="0" tint="-0.14993743705557422"/>
        </patternFill>
      </fill>
      <border>
        <left style="thin">
          <color theme="0"/>
        </left>
        <right style="thin">
          <color theme="0"/>
        </right>
        <top style="thin">
          <color theme="0"/>
        </top>
        <bottom style="thin">
          <color theme="0"/>
        </bottom>
      </border>
    </dxf>
    <dxf>
      <fill>
        <patternFill>
          <bgColor rgb="FFFFC000"/>
        </patternFill>
      </fill>
    </dxf>
    <dxf>
      <fill>
        <patternFill>
          <bgColor indexed="10"/>
        </patternFill>
      </fill>
    </dxf>
    <dxf>
      <font>
        <color theme="0"/>
      </font>
      <fill>
        <patternFill>
          <bgColor theme="0" tint="-0.34998626667073579"/>
        </patternFill>
      </fill>
    </dxf>
    <dxf>
      <font>
        <color auto="1"/>
      </font>
      <fill>
        <patternFill>
          <bgColor theme="0" tint="-0.14996795556505021"/>
        </patternFill>
      </fill>
    </dxf>
    <dxf>
      <fill>
        <patternFill>
          <bgColor rgb="FFFFC000"/>
        </patternFill>
      </fill>
    </dxf>
    <dxf>
      <fill>
        <patternFill>
          <bgColor indexed="10"/>
        </patternFill>
      </fill>
    </dxf>
    <dxf>
      <fill>
        <patternFill>
          <bgColor indexed="10"/>
        </patternFill>
      </fill>
    </dxf>
    <dxf>
      <fill>
        <patternFill>
          <bgColor indexed="10"/>
        </patternFill>
      </fill>
    </dxf>
    <dxf>
      <fill>
        <patternFill>
          <bgColor rgb="FFFFC000"/>
        </patternFill>
      </fill>
    </dxf>
    <dxf>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AEAEA"/>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AEAEA"/>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00"/>
      <color rgb="FFFFFF99"/>
      <color rgb="FFD9D9D9"/>
      <color rgb="FF0000FF"/>
      <color rgb="FFCCFF99"/>
      <color rgb="FF0066FF"/>
      <color rgb="FF3399FF"/>
      <color rgb="FF009900"/>
      <color rgb="FFFFCC66"/>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393175853018371E-2"/>
          <c:y val="2.5505681532967096E-2"/>
          <c:w val="0.93230826771653541"/>
          <c:h val="0.90375277465231907"/>
        </c:manualLayout>
      </c:layout>
      <c:lineChart>
        <c:grouping val="standard"/>
        <c:varyColors val="0"/>
        <c:ser>
          <c:idx val="0"/>
          <c:order val="0"/>
          <c:tx>
            <c:strRef>
              <c:f>ChartData!$E$22</c:f>
              <c:strCache>
                <c:ptCount val="1"/>
                <c:pt idx="0">
                  <c:v> Shoes - actuals</c:v>
                </c:pt>
              </c:strCache>
            </c:strRef>
          </c:tx>
          <c:spPr>
            <a:ln w="15875" cap="rnd">
              <a:solidFill>
                <a:srgbClr val="0070C0"/>
              </a:solidFill>
              <a:prstDash val="sysDash"/>
              <a:round/>
            </a:ln>
            <a:effectLst/>
          </c:spPr>
          <c:marker>
            <c:symbol val="none"/>
          </c:marker>
          <c:cat>
            <c:numRef>
              <c:f>ChartData!$M$11:$CF$11</c:f>
              <c:numCache>
                <c:formatCode>dd\ mmm\ yy_);\(###0\);"-  ";" "@" "</c:formatCode>
                <c:ptCount val="7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pt idx="12">
                  <c:v>43556</c:v>
                </c:pt>
                <c:pt idx="13">
                  <c:v>43586</c:v>
                </c:pt>
                <c:pt idx="14">
                  <c:v>43617</c:v>
                </c:pt>
                <c:pt idx="15">
                  <c:v>43647</c:v>
                </c:pt>
                <c:pt idx="16">
                  <c:v>43678</c:v>
                </c:pt>
                <c:pt idx="17">
                  <c:v>43709</c:v>
                </c:pt>
                <c:pt idx="18">
                  <c:v>43739</c:v>
                </c:pt>
                <c:pt idx="19">
                  <c:v>43770</c:v>
                </c:pt>
                <c:pt idx="20">
                  <c:v>43800</c:v>
                </c:pt>
                <c:pt idx="21">
                  <c:v>43831</c:v>
                </c:pt>
                <c:pt idx="22">
                  <c:v>43862</c:v>
                </c:pt>
                <c:pt idx="23">
                  <c:v>43891</c:v>
                </c:pt>
                <c:pt idx="24">
                  <c:v>43922</c:v>
                </c:pt>
                <c:pt idx="25">
                  <c:v>43952</c:v>
                </c:pt>
                <c:pt idx="26">
                  <c:v>43983</c:v>
                </c:pt>
                <c:pt idx="27">
                  <c:v>44013</c:v>
                </c:pt>
                <c:pt idx="28">
                  <c:v>44044</c:v>
                </c:pt>
                <c:pt idx="29">
                  <c:v>44075</c:v>
                </c:pt>
                <c:pt idx="30">
                  <c:v>44105</c:v>
                </c:pt>
                <c:pt idx="31">
                  <c:v>44136</c:v>
                </c:pt>
                <c:pt idx="32">
                  <c:v>44166</c:v>
                </c:pt>
                <c:pt idx="33">
                  <c:v>44197</c:v>
                </c:pt>
                <c:pt idx="34">
                  <c:v>44228</c:v>
                </c:pt>
                <c:pt idx="35">
                  <c:v>44256</c:v>
                </c:pt>
                <c:pt idx="36">
                  <c:v>44287</c:v>
                </c:pt>
                <c:pt idx="37">
                  <c:v>44317</c:v>
                </c:pt>
                <c:pt idx="38">
                  <c:v>44348</c:v>
                </c:pt>
                <c:pt idx="39">
                  <c:v>44378</c:v>
                </c:pt>
                <c:pt idx="40">
                  <c:v>44409</c:v>
                </c:pt>
                <c:pt idx="41">
                  <c:v>44440</c:v>
                </c:pt>
                <c:pt idx="42">
                  <c:v>44470</c:v>
                </c:pt>
                <c:pt idx="43">
                  <c:v>44501</c:v>
                </c:pt>
                <c:pt idx="44">
                  <c:v>44531</c:v>
                </c:pt>
                <c:pt idx="45">
                  <c:v>44562</c:v>
                </c:pt>
                <c:pt idx="46">
                  <c:v>44593</c:v>
                </c:pt>
                <c:pt idx="47">
                  <c:v>44621</c:v>
                </c:pt>
                <c:pt idx="48">
                  <c:v>44652</c:v>
                </c:pt>
                <c:pt idx="49">
                  <c:v>44682</c:v>
                </c:pt>
                <c:pt idx="50">
                  <c:v>44713</c:v>
                </c:pt>
                <c:pt idx="51">
                  <c:v>44743</c:v>
                </c:pt>
                <c:pt idx="52">
                  <c:v>44774</c:v>
                </c:pt>
                <c:pt idx="53">
                  <c:v>44805</c:v>
                </c:pt>
                <c:pt idx="54">
                  <c:v>44835</c:v>
                </c:pt>
                <c:pt idx="55">
                  <c:v>44866</c:v>
                </c:pt>
                <c:pt idx="56">
                  <c:v>44896</c:v>
                </c:pt>
                <c:pt idx="57">
                  <c:v>44927</c:v>
                </c:pt>
                <c:pt idx="58">
                  <c:v>44958</c:v>
                </c:pt>
                <c:pt idx="59">
                  <c:v>44986</c:v>
                </c:pt>
                <c:pt idx="60">
                  <c:v>45017</c:v>
                </c:pt>
                <c:pt idx="61">
                  <c:v>45047</c:v>
                </c:pt>
                <c:pt idx="62">
                  <c:v>45078</c:v>
                </c:pt>
                <c:pt idx="63">
                  <c:v>45108</c:v>
                </c:pt>
                <c:pt idx="64">
                  <c:v>45139</c:v>
                </c:pt>
                <c:pt idx="65">
                  <c:v>45170</c:v>
                </c:pt>
                <c:pt idx="66">
                  <c:v>45200</c:v>
                </c:pt>
                <c:pt idx="67">
                  <c:v>45231</c:v>
                </c:pt>
                <c:pt idx="68">
                  <c:v>45261</c:v>
                </c:pt>
                <c:pt idx="69">
                  <c:v>45292</c:v>
                </c:pt>
                <c:pt idx="70">
                  <c:v>45323</c:v>
                </c:pt>
                <c:pt idx="71">
                  <c:v>45352</c:v>
                </c:pt>
              </c:numCache>
            </c:numRef>
          </c:cat>
          <c:val>
            <c:numRef>
              <c:f>ChartData!$M$22:$CF$22</c:f>
              <c:numCache>
                <c:formatCode>#,##0_);\(#,##0\);"-  ";" "@" "</c:formatCode>
                <c:ptCount val="72"/>
                <c:pt idx="0">
                  <c:v>320</c:v>
                </c:pt>
                <c:pt idx="1">
                  <c:v>320</c:v>
                </c:pt>
                <c:pt idx="2">
                  <c:v>360</c:v>
                </c:pt>
                <c:pt idx="3">
                  <c:v>440</c:v>
                </c:pt>
                <c:pt idx="4">
                  <c:v>440</c:v>
                </c:pt>
                <c:pt idx="5">
                  <c:v>400</c:v>
                </c:pt>
                <c:pt idx="6">
                  <c:v>320</c:v>
                </c:pt>
                <c:pt idx="7">
                  <c:v>280</c:v>
                </c:pt>
                <c:pt idx="8">
                  <c:v>280</c:v>
                </c:pt>
                <c:pt idx="9">
                  <c:v>280</c:v>
                </c:pt>
                <c:pt idx="10">
                  <c:v>280</c:v>
                </c:pt>
                <c:pt idx="11">
                  <c:v>280</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numCache>
            </c:numRef>
          </c:val>
          <c:smooth val="0"/>
          <c:extLst>
            <c:ext xmlns:c16="http://schemas.microsoft.com/office/drawing/2014/chart" uri="{C3380CC4-5D6E-409C-BE32-E72D297353CC}">
              <c16:uniqueId val="{00000000-B4E2-4F24-9E05-BF94B9259810}"/>
            </c:ext>
          </c:extLst>
        </c:ser>
        <c:ser>
          <c:idx val="1"/>
          <c:order val="1"/>
          <c:tx>
            <c:strRef>
              <c:f>ChartData!$E$23</c:f>
              <c:strCache>
                <c:ptCount val="1"/>
                <c:pt idx="0">
                  <c:v> Trainers - actuals</c:v>
                </c:pt>
              </c:strCache>
            </c:strRef>
          </c:tx>
          <c:spPr>
            <a:ln w="15875" cap="rnd">
              <a:solidFill>
                <a:srgbClr val="FF0000"/>
              </a:solidFill>
              <a:prstDash val="sysDash"/>
              <a:round/>
            </a:ln>
            <a:effectLst/>
          </c:spPr>
          <c:marker>
            <c:symbol val="none"/>
          </c:marker>
          <c:cat>
            <c:numRef>
              <c:f>ChartData!$M$11:$CF$11</c:f>
              <c:numCache>
                <c:formatCode>dd\ mmm\ yy_);\(###0\);"-  ";" "@" "</c:formatCode>
                <c:ptCount val="7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pt idx="12">
                  <c:v>43556</c:v>
                </c:pt>
                <c:pt idx="13">
                  <c:v>43586</c:v>
                </c:pt>
                <c:pt idx="14">
                  <c:v>43617</c:v>
                </c:pt>
                <c:pt idx="15">
                  <c:v>43647</c:v>
                </c:pt>
                <c:pt idx="16">
                  <c:v>43678</c:v>
                </c:pt>
                <c:pt idx="17">
                  <c:v>43709</c:v>
                </c:pt>
                <c:pt idx="18">
                  <c:v>43739</c:v>
                </c:pt>
                <c:pt idx="19">
                  <c:v>43770</c:v>
                </c:pt>
                <c:pt idx="20">
                  <c:v>43800</c:v>
                </c:pt>
                <c:pt idx="21">
                  <c:v>43831</c:v>
                </c:pt>
                <c:pt idx="22">
                  <c:v>43862</c:v>
                </c:pt>
                <c:pt idx="23">
                  <c:v>43891</c:v>
                </c:pt>
                <c:pt idx="24">
                  <c:v>43922</c:v>
                </c:pt>
                <c:pt idx="25">
                  <c:v>43952</c:v>
                </c:pt>
                <c:pt idx="26">
                  <c:v>43983</c:v>
                </c:pt>
                <c:pt idx="27">
                  <c:v>44013</c:v>
                </c:pt>
                <c:pt idx="28">
                  <c:v>44044</c:v>
                </c:pt>
                <c:pt idx="29">
                  <c:v>44075</c:v>
                </c:pt>
                <c:pt idx="30">
                  <c:v>44105</c:v>
                </c:pt>
                <c:pt idx="31">
                  <c:v>44136</c:v>
                </c:pt>
                <c:pt idx="32">
                  <c:v>44166</c:v>
                </c:pt>
                <c:pt idx="33">
                  <c:v>44197</c:v>
                </c:pt>
                <c:pt idx="34">
                  <c:v>44228</c:v>
                </c:pt>
                <c:pt idx="35">
                  <c:v>44256</c:v>
                </c:pt>
                <c:pt idx="36">
                  <c:v>44287</c:v>
                </c:pt>
                <c:pt idx="37">
                  <c:v>44317</c:v>
                </c:pt>
                <c:pt idx="38">
                  <c:v>44348</c:v>
                </c:pt>
                <c:pt idx="39">
                  <c:v>44378</c:v>
                </c:pt>
                <c:pt idx="40">
                  <c:v>44409</c:v>
                </c:pt>
                <c:pt idx="41">
                  <c:v>44440</c:v>
                </c:pt>
                <c:pt idx="42">
                  <c:v>44470</c:v>
                </c:pt>
                <c:pt idx="43">
                  <c:v>44501</c:v>
                </c:pt>
                <c:pt idx="44">
                  <c:v>44531</c:v>
                </c:pt>
                <c:pt idx="45">
                  <c:v>44562</c:v>
                </c:pt>
                <c:pt idx="46">
                  <c:v>44593</c:v>
                </c:pt>
                <c:pt idx="47">
                  <c:v>44621</c:v>
                </c:pt>
                <c:pt idx="48">
                  <c:v>44652</c:v>
                </c:pt>
                <c:pt idx="49">
                  <c:v>44682</c:v>
                </c:pt>
                <c:pt idx="50">
                  <c:v>44713</c:v>
                </c:pt>
                <c:pt idx="51">
                  <c:v>44743</c:v>
                </c:pt>
                <c:pt idx="52">
                  <c:v>44774</c:v>
                </c:pt>
                <c:pt idx="53">
                  <c:v>44805</c:v>
                </c:pt>
                <c:pt idx="54">
                  <c:v>44835</c:v>
                </c:pt>
                <c:pt idx="55">
                  <c:v>44866</c:v>
                </c:pt>
                <c:pt idx="56">
                  <c:v>44896</c:v>
                </c:pt>
                <c:pt idx="57">
                  <c:v>44927</c:v>
                </c:pt>
                <c:pt idx="58">
                  <c:v>44958</c:v>
                </c:pt>
                <c:pt idx="59">
                  <c:v>44986</c:v>
                </c:pt>
                <c:pt idx="60">
                  <c:v>45017</c:v>
                </c:pt>
                <c:pt idx="61">
                  <c:v>45047</c:v>
                </c:pt>
                <c:pt idx="62">
                  <c:v>45078</c:v>
                </c:pt>
                <c:pt idx="63">
                  <c:v>45108</c:v>
                </c:pt>
                <c:pt idx="64">
                  <c:v>45139</c:v>
                </c:pt>
                <c:pt idx="65">
                  <c:v>45170</c:v>
                </c:pt>
                <c:pt idx="66">
                  <c:v>45200</c:v>
                </c:pt>
                <c:pt idx="67">
                  <c:v>45231</c:v>
                </c:pt>
                <c:pt idx="68">
                  <c:v>45261</c:v>
                </c:pt>
                <c:pt idx="69">
                  <c:v>45292</c:v>
                </c:pt>
                <c:pt idx="70">
                  <c:v>45323</c:v>
                </c:pt>
                <c:pt idx="71">
                  <c:v>45352</c:v>
                </c:pt>
              </c:numCache>
            </c:numRef>
          </c:cat>
          <c:val>
            <c:numRef>
              <c:f>ChartData!$M$23:$CF$23</c:f>
              <c:numCache>
                <c:formatCode>#,##0_);\(#,##0\);"-  ";" "@" "</c:formatCode>
                <c:ptCount val="72"/>
                <c:pt idx="0">
                  <c:v>160</c:v>
                </c:pt>
                <c:pt idx="1">
                  <c:v>160</c:v>
                </c:pt>
                <c:pt idx="2">
                  <c:v>180</c:v>
                </c:pt>
                <c:pt idx="3">
                  <c:v>220</c:v>
                </c:pt>
                <c:pt idx="4">
                  <c:v>220</c:v>
                </c:pt>
                <c:pt idx="5">
                  <c:v>200</c:v>
                </c:pt>
                <c:pt idx="6">
                  <c:v>160</c:v>
                </c:pt>
                <c:pt idx="7">
                  <c:v>140</c:v>
                </c:pt>
                <c:pt idx="8">
                  <c:v>140</c:v>
                </c:pt>
                <c:pt idx="9">
                  <c:v>140</c:v>
                </c:pt>
                <c:pt idx="10">
                  <c:v>140</c:v>
                </c:pt>
                <c:pt idx="11">
                  <c:v>140</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numCache>
            </c:numRef>
          </c:val>
          <c:smooth val="0"/>
          <c:extLst>
            <c:ext xmlns:c16="http://schemas.microsoft.com/office/drawing/2014/chart" uri="{C3380CC4-5D6E-409C-BE32-E72D297353CC}">
              <c16:uniqueId val="{00000001-B4E2-4F24-9E05-BF94B9259810}"/>
            </c:ext>
          </c:extLst>
        </c:ser>
        <c:ser>
          <c:idx val="2"/>
          <c:order val="2"/>
          <c:tx>
            <c:strRef>
              <c:f>ChartData!$E$24</c:f>
              <c:strCache>
                <c:ptCount val="1"/>
                <c:pt idx="0">
                  <c:v> Boots - actuals</c:v>
                </c:pt>
              </c:strCache>
            </c:strRef>
          </c:tx>
          <c:spPr>
            <a:ln w="15875" cap="rnd">
              <a:solidFill>
                <a:srgbClr val="00B050"/>
              </a:solidFill>
              <a:prstDash val="sysDash"/>
              <a:round/>
            </a:ln>
            <a:effectLst/>
          </c:spPr>
          <c:marker>
            <c:symbol val="none"/>
          </c:marker>
          <c:cat>
            <c:numRef>
              <c:f>ChartData!$M$11:$CF$11</c:f>
              <c:numCache>
                <c:formatCode>dd\ mmm\ yy_);\(###0\);"-  ";" "@" "</c:formatCode>
                <c:ptCount val="7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pt idx="12">
                  <c:v>43556</c:v>
                </c:pt>
                <c:pt idx="13">
                  <c:v>43586</c:v>
                </c:pt>
                <c:pt idx="14">
                  <c:v>43617</c:v>
                </c:pt>
                <c:pt idx="15">
                  <c:v>43647</c:v>
                </c:pt>
                <c:pt idx="16">
                  <c:v>43678</c:v>
                </c:pt>
                <c:pt idx="17">
                  <c:v>43709</c:v>
                </c:pt>
                <c:pt idx="18">
                  <c:v>43739</c:v>
                </c:pt>
                <c:pt idx="19">
                  <c:v>43770</c:v>
                </c:pt>
                <c:pt idx="20">
                  <c:v>43800</c:v>
                </c:pt>
                <c:pt idx="21">
                  <c:v>43831</c:v>
                </c:pt>
                <c:pt idx="22">
                  <c:v>43862</c:v>
                </c:pt>
                <c:pt idx="23">
                  <c:v>43891</c:v>
                </c:pt>
                <c:pt idx="24">
                  <c:v>43922</c:v>
                </c:pt>
                <c:pt idx="25">
                  <c:v>43952</c:v>
                </c:pt>
                <c:pt idx="26">
                  <c:v>43983</c:v>
                </c:pt>
                <c:pt idx="27">
                  <c:v>44013</c:v>
                </c:pt>
                <c:pt idx="28">
                  <c:v>44044</c:v>
                </c:pt>
                <c:pt idx="29">
                  <c:v>44075</c:v>
                </c:pt>
                <c:pt idx="30">
                  <c:v>44105</c:v>
                </c:pt>
                <c:pt idx="31">
                  <c:v>44136</c:v>
                </c:pt>
                <c:pt idx="32">
                  <c:v>44166</c:v>
                </c:pt>
                <c:pt idx="33">
                  <c:v>44197</c:v>
                </c:pt>
                <c:pt idx="34">
                  <c:v>44228</c:v>
                </c:pt>
                <c:pt idx="35">
                  <c:v>44256</c:v>
                </c:pt>
                <c:pt idx="36">
                  <c:v>44287</c:v>
                </c:pt>
                <c:pt idx="37">
                  <c:v>44317</c:v>
                </c:pt>
                <c:pt idx="38">
                  <c:v>44348</c:v>
                </c:pt>
                <c:pt idx="39">
                  <c:v>44378</c:v>
                </c:pt>
                <c:pt idx="40">
                  <c:v>44409</c:v>
                </c:pt>
                <c:pt idx="41">
                  <c:v>44440</c:v>
                </c:pt>
                <c:pt idx="42">
                  <c:v>44470</c:v>
                </c:pt>
                <c:pt idx="43">
                  <c:v>44501</c:v>
                </c:pt>
                <c:pt idx="44">
                  <c:v>44531</c:v>
                </c:pt>
                <c:pt idx="45">
                  <c:v>44562</c:v>
                </c:pt>
                <c:pt idx="46">
                  <c:v>44593</c:v>
                </c:pt>
                <c:pt idx="47">
                  <c:v>44621</c:v>
                </c:pt>
                <c:pt idx="48">
                  <c:v>44652</c:v>
                </c:pt>
                <c:pt idx="49">
                  <c:v>44682</c:v>
                </c:pt>
                <c:pt idx="50">
                  <c:v>44713</c:v>
                </c:pt>
                <c:pt idx="51">
                  <c:v>44743</c:v>
                </c:pt>
                <c:pt idx="52">
                  <c:v>44774</c:v>
                </c:pt>
                <c:pt idx="53">
                  <c:v>44805</c:v>
                </c:pt>
                <c:pt idx="54">
                  <c:v>44835</c:v>
                </c:pt>
                <c:pt idx="55">
                  <c:v>44866</c:v>
                </c:pt>
                <c:pt idx="56">
                  <c:v>44896</c:v>
                </c:pt>
                <c:pt idx="57">
                  <c:v>44927</c:v>
                </c:pt>
                <c:pt idx="58">
                  <c:v>44958</c:v>
                </c:pt>
                <c:pt idx="59">
                  <c:v>44986</c:v>
                </c:pt>
                <c:pt idx="60">
                  <c:v>45017</c:v>
                </c:pt>
                <c:pt idx="61">
                  <c:v>45047</c:v>
                </c:pt>
                <c:pt idx="62">
                  <c:v>45078</c:v>
                </c:pt>
                <c:pt idx="63">
                  <c:v>45108</c:v>
                </c:pt>
                <c:pt idx="64">
                  <c:v>45139</c:v>
                </c:pt>
                <c:pt idx="65">
                  <c:v>45170</c:v>
                </c:pt>
                <c:pt idx="66">
                  <c:v>45200</c:v>
                </c:pt>
                <c:pt idx="67">
                  <c:v>45231</c:v>
                </c:pt>
                <c:pt idx="68">
                  <c:v>45261</c:v>
                </c:pt>
                <c:pt idx="69">
                  <c:v>45292</c:v>
                </c:pt>
                <c:pt idx="70">
                  <c:v>45323</c:v>
                </c:pt>
                <c:pt idx="71">
                  <c:v>45352</c:v>
                </c:pt>
              </c:numCache>
            </c:numRef>
          </c:cat>
          <c:val>
            <c:numRef>
              <c:f>ChartData!$M$24:$CF$24</c:f>
              <c:numCache>
                <c:formatCode>#,##0_);\(#,##0\);"-  ";" "@" "</c:formatCode>
                <c:ptCount val="72"/>
                <c:pt idx="0">
                  <c:v>200</c:v>
                </c:pt>
                <c:pt idx="1">
                  <c:v>200</c:v>
                </c:pt>
                <c:pt idx="2">
                  <c:v>225</c:v>
                </c:pt>
                <c:pt idx="3">
                  <c:v>275</c:v>
                </c:pt>
                <c:pt idx="4">
                  <c:v>275</c:v>
                </c:pt>
                <c:pt idx="5">
                  <c:v>250</c:v>
                </c:pt>
                <c:pt idx="6">
                  <c:v>200</c:v>
                </c:pt>
                <c:pt idx="7">
                  <c:v>175.00000000000003</c:v>
                </c:pt>
                <c:pt idx="8">
                  <c:v>175.00000000000003</c:v>
                </c:pt>
                <c:pt idx="9">
                  <c:v>175.00000000000003</c:v>
                </c:pt>
                <c:pt idx="10">
                  <c:v>175.00000000000003</c:v>
                </c:pt>
                <c:pt idx="11">
                  <c:v>175.00000000000003</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numCache>
            </c:numRef>
          </c:val>
          <c:smooth val="0"/>
          <c:extLst>
            <c:ext xmlns:c16="http://schemas.microsoft.com/office/drawing/2014/chart" uri="{C3380CC4-5D6E-409C-BE32-E72D297353CC}">
              <c16:uniqueId val="{00000002-B4E2-4F24-9E05-BF94B9259810}"/>
            </c:ext>
          </c:extLst>
        </c:ser>
        <c:ser>
          <c:idx val="3"/>
          <c:order val="3"/>
          <c:tx>
            <c:strRef>
              <c:f>ChartData!$E$32</c:f>
              <c:strCache>
                <c:ptCount val="1"/>
                <c:pt idx="0">
                  <c:v> Shoes - forecast</c:v>
                </c:pt>
              </c:strCache>
            </c:strRef>
          </c:tx>
          <c:spPr>
            <a:ln w="15875" cap="rnd">
              <a:solidFill>
                <a:srgbClr val="0070C0"/>
              </a:solidFill>
              <a:round/>
            </a:ln>
            <a:effectLst/>
          </c:spPr>
          <c:marker>
            <c:symbol val="none"/>
          </c:marker>
          <c:cat>
            <c:numRef>
              <c:f>ChartData!$M$11:$CF$11</c:f>
              <c:numCache>
                <c:formatCode>dd\ mmm\ yy_);\(###0\);"-  ";" "@" "</c:formatCode>
                <c:ptCount val="7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pt idx="12">
                  <c:v>43556</c:v>
                </c:pt>
                <c:pt idx="13">
                  <c:v>43586</c:v>
                </c:pt>
                <c:pt idx="14">
                  <c:v>43617</c:v>
                </c:pt>
                <c:pt idx="15">
                  <c:v>43647</c:v>
                </c:pt>
                <c:pt idx="16">
                  <c:v>43678</c:v>
                </c:pt>
                <c:pt idx="17">
                  <c:v>43709</c:v>
                </c:pt>
                <c:pt idx="18">
                  <c:v>43739</c:v>
                </c:pt>
                <c:pt idx="19">
                  <c:v>43770</c:v>
                </c:pt>
                <c:pt idx="20">
                  <c:v>43800</c:v>
                </c:pt>
                <c:pt idx="21">
                  <c:v>43831</c:v>
                </c:pt>
                <c:pt idx="22">
                  <c:v>43862</c:v>
                </c:pt>
                <c:pt idx="23">
                  <c:v>43891</c:v>
                </c:pt>
                <c:pt idx="24">
                  <c:v>43922</c:v>
                </c:pt>
                <c:pt idx="25">
                  <c:v>43952</c:v>
                </c:pt>
                <c:pt idx="26">
                  <c:v>43983</c:v>
                </c:pt>
                <c:pt idx="27">
                  <c:v>44013</c:v>
                </c:pt>
                <c:pt idx="28">
                  <c:v>44044</c:v>
                </c:pt>
                <c:pt idx="29">
                  <c:v>44075</c:v>
                </c:pt>
                <c:pt idx="30">
                  <c:v>44105</c:v>
                </c:pt>
                <c:pt idx="31">
                  <c:v>44136</c:v>
                </c:pt>
                <c:pt idx="32">
                  <c:v>44166</c:v>
                </c:pt>
                <c:pt idx="33">
                  <c:v>44197</c:v>
                </c:pt>
                <c:pt idx="34">
                  <c:v>44228</c:v>
                </c:pt>
                <c:pt idx="35">
                  <c:v>44256</c:v>
                </c:pt>
                <c:pt idx="36">
                  <c:v>44287</c:v>
                </c:pt>
                <c:pt idx="37">
                  <c:v>44317</c:v>
                </c:pt>
                <c:pt idx="38">
                  <c:v>44348</c:v>
                </c:pt>
                <c:pt idx="39">
                  <c:v>44378</c:v>
                </c:pt>
                <c:pt idx="40">
                  <c:v>44409</c:v>
                </c:pt>
                <c:pt idx="41">
                  <c:v>44440</c:v>
                </c:pt>
                <c:pt idx="42">
                  <c:v>44470</c:v>
                </c:pt>
                <c:pt idx="43">
                  <c:v>44501</c:v>
                </c:pt>
                <c:pt idx="44">
                  <c:v>44531</c:v>
                </c:pt>
                <c:pt idx="45">
                  <c:v>44562</c:v>
                </c:pt>
                <c:pt idx="46">
                  <c:v>44593</c:v>
                </c:pt>
                <c:pt idx="47">
                  <c:v>44621</c:v>
                </c:pt>
                <c:pt idx="48">
                  <c:v>44652</c:v>
                </c:pt>
                <c:pt idx="49">
                  <c:v>44682</c:v>
                </c:pt>
                <c:pt idx="50">
                  <c:v>44713</c:v>
                </c:pt>
                <c:pt idx="51">
                  <c:v>44743</c:v>
                </c:pt>
                <c:pt idx="52">
                  <c:v>44774</c:v>
                </c:pt>
                <c:pt idx="53">
                  <c:v>44805</c:v>
                </c:pt>
                <c:pt idx="54">
                  <c:v>44835</c:v>
                </c:pt>
                <c:pt idx="55">
                  <c:v>44866</c:v>
                </c:pt>
                <c:pt idx="56">
                  <c:v>44896</c:v>
                </c:pt>
                <c:pt idx="57">
                  <c:v>44927</c:v>
                </c:pt>
                <c:pt idx="58">
                  <c:v>44958</c:v>
                </c:pt>
                <c:pt idx="59">
                  <c:v>44986</c:v>
                </c:pt>
                <c:pt idx="60">
                  <c:v>45017</c:v>
                </c:pt>
                <c:pt idx="61">
                  <c:v>45047</c:v>
                </c:pt>
                <c:pt idx="62">
                  <c:v>45078</c:v>
                </c:pt>
                <c:pt idx="63">
                  <c:v>45108</c:v>
                </c:pt>
                <c:pt idx="64">
                  <c:v>45139</c:v>
                </c:pt>
                <c:pt idx="65">
                  <c:v>45170</c:v>
                </c:pt>
                <c:pt idx="66">
                  <c:v>45200</c:v>
                </c:pt>
                <c:pt idx="67">
                  <c:v>45231</c:v>
                </c:pt>
                <c:pt idx="68">
                  <c:v>45261</c:v>
                </c:pt>
                <c:pt idx="69">
                  <c:v>45292</c:v>
                </c:pt>
                <c:pt idx="70">
                  <c:v>45323</c:v>
                </c:pt>
                <c:pt idx="71">
                  <c:v>45352</c:v>
                </c:pt>
              </c:numCache>
            </c:numRef>
          </c:cat>
          <c:val>
            <c:numRef>
              <c:f>ChartData!$M$32:$CF$32</c:f>
              <c:numCache>
                <c:formatCode>#,##0_);\(#,##0\);"-  ";" "@" "</c:formatCode>
                <c:ptCount val="72"/>
                <c:pt idx="0">
                  <c:v>#N/A</c:v>
                </c:pt>
                <c:pt idx="1">
                  <c:v>#N/A</c:v>
                </c:pt>
                <c:pt idx="2">
                  <c:v>#N/A</c:v>
                </c:pt>
                <c:pt idx="3">
                  <c:v>#N/A</c:v>
                </c:pt>
                <c:pt idx="4">
                  <c:v>#N/A</c:v>
                </c:pt>
                <c:pt idx="5">
                  <c:v>#N/A</c:v>
                </c:pt>
                <c:pt idx="6">
                  <c:v>#N/A</c:v>
                </c:pt>
                <c:pt idx="7">
                  <c:v>#N/A</c:v>
                </c:pt>
                <c:pt idx="8">
                  <c:v>#N/A</c:v>
                </c:pt>
                <c:pt idx="9">
                  <c:v>#N/A</c:v>
                </c:pt>
                <c:pt idx="10">
                  <c:v>#N/A</c:v>
                </c:pt>
                <c:pt idx="11">
                  <c:v>280</c:v>
                </c:pt>
                <c:pt idx="12">
                  <c:v>320</c:v>
                </c:pt>
                <c:pt idx="13">
                  <c:v>320</c:v>
                </c:pt>
                <c:pt idx="14">
                  <c:v>360</c:v>
                </c:pt>
                <c:pt idx="15">
                  <c:v>440</c:v>
                </c:pt>
                <c:pt idx="16">
                  <c:v>440</c:v>
                </c:pt>
                <c:pt idx="17">
                  <c:v>400</c:v>
                </c:pt>
                <c:pt idx="18">
                  <c:v>320</c:v>
                </c:pt>
                <c:pt idx="19">
                  <c:v>280</c:v>
                </c:pt>
                <c:pt idx="20">
                  <c:v>280</c:v>
                </c:pt>
                <c:pt idx="21">
                  <c:v>280</c:v>
                </c:pt>
                <c:pt idx="22">
                  <c:v>280</c:v>
                </c:pt>
                <c:pt idx="23">
                  <c:v>280</c:v>
                </c:pt>
                <c:pt idx="24">
                  <c:v>313.60000000000002</c:v>
                </c:pt>
                <c:pt idx="25">
                  <c:v>313.60000000000002</c:v>
                </c:pt>
                <c:pt idx="26">
                  <c:v>352.8</c:v>
                </c:pt>
                <c:pt idx="27">
                  <c:v>431.2</c:v>
                </c:pt>
                <c:pt idx="28">
                  <c:v>431.2</c:v>
                </c:pt>
                <c:pt idx="29">
                  <c:v>392</c:v>
                </c:pt>
                <c:pt idx="30">
                  <c:v>313.60000000000002</c:v>
                </c:pt>
                <c:pt idx="31">
                  <c:v>274.40000000000003</c:v>
                </c:pt>
                <c:pt idx="32">
                  <c:v>274.40000000000003</c:v>
                </c:pt>
                <c:pt idx="33">
                  <c:v>274.40000000000003</c:v>
                </c:pt>
                <c:pt idx="34">
                  <c:v>274.40000000000003</c:v>
                </c:pt>
                <c:pt idx="35">
                  <c:v>274.40000000000003</c:v>
                </c:pt>
                <c:pt idx="36">
                  <c:v>304.19200000000001</c:v>
                </c:pt>
                <c:pt idx="37">
                  <c:v>304.19200000000001</c:v>
                </c:pt>
                <c:pt idx="38">
                  <c:v>342.21600000000001</c:v>
                </c:pt>
                <c:pt idx="39">
                  <c:v>418.26400000000001</c:v>
                </c:pt>
                <c:pt idx="40">
                  <c:v>418.26400000000001</c:v>
                </c:pt>
                <c:pt idx="41">
                  <c:v>380.24</c:v>
                </c:pt>
                <c:pt idx="42">
                  <c:v>304.19200000000001</c:v>
                </c:pt>
                <c:pt idx="43">
                  <c:v>266.16800000000001</c:v>
                </c:pt>
                <c:pt idx="44">
                  <c:v>266.16800000000001</c:v>
                </c:pt>
                <c:pt idx="45">
                  <c:v>266.16800000000001</c:v>
                </c:pt>
                <c:pt idx="46">
                  <c:v>266.16800000000001</c:v>
                </c:pt>
                <c:pt idx="47">
                  <c:v>266.16800000000001</c:v>
                </c:pt>
                <c:pt idx="48">
                  <c:v>292.02431999999999</c:v>
                </c:pt>
                <c:pt idx="49">
                  <c:v>292.02431999999999</c:v>
                </c:pt>
                <c:pt idx="50">
                  <c:v>328.52735999999993</c:v>
                </c:pt>
                <c:pt idx="51">
                  <c:v>401.53343999999998</c:v>
                </c:pt>
                <c:pt idx="52">
                  <c:v>401.53343999999998</c:v>
                </c:pt>
                <c:pt idx="53">
                  <c:v>365.03039999999999</c:v>
                </c:pt>
                <c:pt idx="54">
                  <c:v>292.02431999999999</c:v>
                </c:pt>
                <c:pt idx="55">
                  <c:v>255.52127999999999</c:v>
                </c:pt>
                <c:pt idx="56">
                  <c:v>255.52127999999999</c:v>
                </c:pt>
                <c:pt idx="57">
                  <c:v>255.52127999999999</c:v>
                </c:pt>
                <c:pt idx="58">
                  <c:v>255.52127999999999</c:v>
                </c:pt>
                <c:pt idx="59">
                  <c:v>255.52127999999999</c:v>
                </c:pt>
                <c:pt idx="60">
                  <c:v>277.42310399999997</c:v>
                </c:pt>
                <c:pt idx="61">
                  <c:v>277.42310399999997</c:v>
                </c:pt>
                <c:pt idx="62">
                  <c:v>312.10099199999996</c:v>
                </c:pt>
                <c:pt idx="63">
                  <c:v>381.45676799999995</c:v>
                </c:pt>
                <c:pt idx="64">
                  <c:v>381.45676799999995</c:v>
                </c:pt>
                <c:pt idx="65">
                  <c:v>346.77888000000002</c:v>
                </c:pt>
                <c:pt idx="66">
                  <c:v>277.42310399999997</c:v>
                </c:pt>
                <c:pt idx="67">
                  <c:v>242.745216</c:v>
                </c:pt>
                <c:pt idx="68">
                  <c:v>242.745216</c:v>
                </c:pt>
                <c:pt idx="69">
                  <c:v>242.745216</c:v>
                </c:pt>
                <c:pt idx="70">
                  <c:v>242.745216</c:v>
                </c:pt>
                <c:pt idx="71">
                  <c:v>242.745216</c:v>
                </c:pt>
              </c:numCache>
            </c:numRef>
          </c:val>
          <c:smooth val="0"/>
          <c:extLst>
            <c:ext xmlns:c16="http://schemas.microsoft.com/office/drawing/2014/chart" uri="{C3380CC4-5D6E-409C-BE32-E72D297353CC}">
              <c16:uniqueId val="{00000003-B4E2-4F24-9E05-BF94B9259810}"/>
            </c:ext>
          </c:extLst>
        </c:ser>
        <c:ser>
          <c:idx val="4"/>
          <c:order val="4"/>
          <c:tx>
            <c:strRef>
              <c:f>ChartData!$E$33</c:f>
              <c:strCache>
                <c:ptCount val="1"/>
                <c:pt idx="0">
                  <c:v> Trainers - forecast</c:v>
                </c:pt>
              </c:strCache>
            </c:strRef>
          </c:tx>
          <c:spPr>
            <a:ln w="15875" cap="rnd">
              <a:solidFill>
                <a:srgbClr val="FF0000"/>
              </a:solidFill>
              <a:round/>
            </a:ln>
            <a:effectLst/>
          </c:spPr>
          <c:marker>
            <c:symbol val="none"/>
          </c:marker>
          <c:cat>
            <c:numRef>
              <c:f>ChartData!$M$11:$CF$11</c:f>
              <c:numCache>
                <c:formatCode>dd\ mmm\ yy_);\(###0\);"-  ";" "@" "</c:formatCode>
                <c:ptCount val="7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pt idx="12">
                  <c:v>43556</c:v>
                </c:pt>
                <c:pt idx="13">
                  <c:v>43586</c:v>
                </c:pt>
                <c:pt idx="14">
                  <c:v>43617</c:v>
                </c:pt>
                <c:pt idx="15">
                  <c:v>43647</c:v>
                </c:pt>
                <c:pt idx="16">
                  <c:v>43678</c:v>
                </c:pt>
                <c:pt idx="17">
                  <c:v>43709</c:v>
                </c:pt>
                <c:pt idx="18">
                  <c:v>43739</c:v>
                </c:pt>
                <c:pt idx="19">
                  <c:v>43770</c:v>
                </c:pt>
                <c:pt idx="20">
                  <c:v>43800</c:v>
                </c:pt>
                <c:pt idx="21">
                  <c:v>43831</c:v>
                </c:pt>
                <c:pt idx="22">
                  <c:v>43862</c:v>
                </c:pt>
                <c:pt idx="23">
                  <c:v>43891</c:v>
                </c:pt>
                <c:pt idx="24">
                  <c:v>43922</c:v>
                </c:pt>
                <c:pt idx="25">
                  <c:v>43952</c:v>
                </c:pt>
                <c:pt idx="26">
                  <c:v>43983</c:v>
                </c:pt>
                <c:pt idx="27">
                  <c:v>44013</c:v>
                </c:pt>
                <c:pt idx="28">
                  <c:v>44044</c:v>
                </c:pt>
                <c:pt idx="29">
                  <c:v>44075</c:v>
                </c:pt>
                <c:pt idx="30">
                  <c:v>44105</c:v>
                </c:pt>
                <c:pt idx="31">
                  <c:v>44136</c:v>
                </c:pt>
                <c:pt idx="32">
                  <c:v>44166</c:v>
                </c:pt>
                <c:pt idx="33">
                  <c:v>44197</c:v>
                </c:pt>
                <c:pt idx="34">
                  <c:v>44228</c:v>
                </c:pt>
                <c:pt idx="35">
                  <c:v>44256</c:v>
                </c:pt>
                <c:pt idx="36">
                  <c:v>44287</c:v>
                </c:pt>
                <c:pt idx="37">
                  <c:v>44317</c:v>
                </c:pt>
                <c:pt idx="38">
                  <c:v>44348</c:v>
                </c:pt>
                <c:pt idx="39">
                  <c:v>44378</c:v>
                </c:pt>
                <c:pt idx="40">
                  <c:v>44409</c:v>
                </c:pt>
                <c:pt idx="41">
                  <c:v>44440</c:v>
                </c:pt>
                <c:pt idx="42">
                  <c:v>44470</c:v>
                </c:pt>
                <c:pt idx="43">
                  <c:v>44501</c:v>
                </c:pt>
                <c:pt idx="44">
                  <c:v>44531</c:v>
                </c:pt>
                <c:pt idx="45">
                  <c:v>44562</c:v>
                </c:pt>
                <c:pt idx="46">
                  <c:v>44593</c:v>
                </c:pt>
                <c:pt idx="47">
                  <c:v>44621</c:v>
                </c:pt>
                <c:pt idx="48">
                  <c:v>44652</c:v>
                </c:pt>
                <c:pt idx="49">
                  <c:v>44682</c:v>
                </c:pt>
                <c:pt idx="50">
                  <c:v>44713</c:v>
                </c:pt>
                <c:pt idx="51">
                  <c:v>44743</c:v>
                </c:pt>
                <c:pt idx="52">
                  <c:v>44774</c:v>
                </c:pt>
                <c:pt idx="53">
                  <c:v>44805</c:v>
                </c:pt>
                <c:pt idx="54">
                  <c:v>44835</c:v>
                </c:pt>
                <c:pt idx="55">
                  <c:v>44866</c:v>
                </c:pt>
                <c:pt idx="56">
                  <c:v>44896</c:v>
                </c:pt>
                <c:pt idx="57">
                  <c:v>44927</c:v>
                </c:pt>
                <c:pt idx="58">
                  <c:v>44958</c:v>
                </c:pt>
                <c:pt idx="59">
                  <c:v>44986</c:v>
                </c:pt>
                <c:pt idx="60">
                  <c:v>45017</c:v>
                </c:pt>
                <c:pt idx="61">
                  <c:v>45047</c:v>
                </c:pt>
                <c:pt idx="62">
                  <c:v>45078</c:v>
                </c:pt>
                <c:pt idx="63">
                  <c:v>45108</c:v>
                </c:pt>
                <c:pt idx="64">
                  <c:v>45139</c:v>
                </c:pt>
                <c:pt idx="65">
                  <c:v>45170</c:v>
                </c:pt>
                <c:pt idx="66">
                  <c:v>45200</c:v>
                </c:pt>
                <c:pt idx="67">
                  <c:v>45231</c:v>
                </c:pt>
                <c:pt idx="68">
                  <c:v>45261</c:v>
                </c:pt>
                <c:pt idx="69">
                  <c:v>45292</c:v>
                </c:pt>
                <c:pt idx="70">
                  <c:v>45323</c:v>
                </c:pt>
                <c:pt idx="71">
                  <c:v>45352</c:v>
                </c:pt>
              </c:numCache>
            </c:numRef>
          </c:cat>
          <c:val>
            <c:numRef>
              <c:f>ChartData!$M$33:$CF$33</c:f>
              <c:numCache>
                <c:formatCode>#,##0_);\(#,##0\);"-  ";" "@" "</c:formatCode>
                <c:ptCount val="72"/>
                <c:pt idx="0">
                  <c:v>#N/A</c:v>
                </c:pt>
                <c:pt idx="1">
                  <c:v>#N/A</c:v>
                </c:pt>
                <c:pt idx="2">
                  <c:v>#N/A</c:v>
                </c:pt>
                <c:pt idx="3">
                  <c:v>#N/A</c:v>
                </c:pt>
                <c:pt idx="4">
                  <c:v>#N/A</c:v>
                </c:pt>
                <c:pt idx="5">
                  <c:v>#N/A</c:v>
                </c:pt>
                <c:pt idx="6">
                  <c:v>#N/A</c:v>
                </c:pt>
                <c:pt idx="7">
                  <c:v>#N/A</c:v>
                </c:pt>
                <c:pt idx="8">
                  <c:v>#N/A</c:v>
                </c:pt>
                <c:pt idx="9">
                  <c:v>#N/A</c:v>
                </c:pt>
                <c:pt idx="10">
                  <c:v>#N/A</c:v>
                </c:pt>
                <c:pt idx="11">
                  <c:v>140</c:v>
                </c:pt>
                <c:pt idx="12">
                  <c:v>160</c:v>
                </c:pt>
                <c:pt idx="13">
                  <c:v>160</c:v>
                </c:pt>
                <c:pt idx="14">
                  <c:v>180</c:v>
                </c:pt>
                <c:pt idx="15">
                  <c:v>220</c:v>
                </c:pt>
                <c:pt idx="16">
                  <c:v>220</c:v>
                </c:pt>
                <c:pt idx="17">
                  <c:v>200</c:v>
                </c:pt>
                <c:pt idx="18">
                  <c:v>160</c:v>
                </c:pt>
                <c:pt idx="19">
                  <c:v>140</c:v>
                </c:pt>
                <c:pt idx="20">
                  <c:v>140</c:v>
                </c:pt>
                <c:pt idx="21">
                  <c:v>140</c:v>
                </c:pt>
                <c:pt idx="22">
                  <c:v>140</c:v>
                </c:pt>
                <c:pt idx="23">
                  <c:v>140</c:v>
                </c:pt>
                <c:pt idx="24">
                  <c:v>168</c:v>
                </c:pt>
                <c:pt idx="25">
                  <c:v>168</c:v>
                </c:pt>
                <c:pt idx="26">
                  <c:v>189</c:v>
                </c:pt>
                <c:pt idx="27">
                  <c:v>231</c:v>
                </c:pt>
                <c:pt idx="28">
                  <c:v>231</c:v>
                </c:pt>
                <c:pt idx="29">
                  <c:v>210</c:v>
                </c:pt>
                <c:pt idx="30">
                  <c:v>168</c:v>
                </c:pt>
                <c:pt idx="31">
                  <c:v>147</c:v>
                </c:pt>
                <c:pt idx="32">
                  <c:v>147</c:v>
                </c:pt>
                <c:pt idx="33">
                  <c:v>147</c:v>
                </c:pt>
                <c:pt idx="34">
                  <c:v>147</c:v>
                </c:pt>
                <c:pt idx="35">
                  <c:v>147</c:v>
                </c:pt>
                <c:pt idx="36">
                  <c:v>184.80000000000004</c:v>
                </c:pt>
                <c:pt idx="37">
                  <c:v>184.80000000000004</c:v>
                </c:pt>
                <c:pt idx="38">
                  <c:v>207.90000000000003</c:v>
                </c:pt>
                <c:pt idx="39">
                  <c:v>254.10000000000005</c:v>
                </c:pt>
                <c:pt idx="40">
                  <c:v>254.10000000000005</c:v>
                </c:pt>
                <c:pt idx="41">
                  <c:v>231.00000000000006</c:v>
                </c:pt>
                <c:pt idx="42">
                  <c:v>184.80000000000004</c:v>
                </c:pt>
                <c:pt idx="43">
                  <c:v>161.70000000000005</c:v>
                </c:pt>
                <c:pt idx="44">
                  <c:v>161.70000000000005</c:v>
                </c:pt>
                <c:pt idx="45">
                  <c:v>161.70000000000005</c:v>
                </c:pt>
                <c:pt idx="46">
                  <c:v>161.70000000000005</c:v>
                </c:pt>
                <c:pt idx="47">
                  <c:v>161.70000000000005</c:v>
                </c:pt>
                <c:pt idx="48">
                  <c:v>212.52000000000004</c:v>
                </c:pt>
                <c:pt idx="49">
                  <c:v>212.52000000000004</c:v>
                </c:pt>
                <c:pt idx="50">
                  <c:v>239.08500000000004</c:v>
                </c:pt>
                <c:pt idx="51">
                  <c:v>292.21500000000003</c:v>
                </c:pt>
                <c:pt idx="52">
                  <c:v>292.21500000000003</c:v>
                </c:pt>
                <c:pt idx="53">
                  <c:v>265.65000000000003</c:v>
                </c:pt>
                <c:pt idx="54">
                  <c:v>212.52000000000004</c:v>
                </c:pt>
                <c:pt idx="55">
                  <c:v>185.95500000000004</c:v>
                </c:pt>
                <c:pt idx="56">
                  <c:v>185.95500000000004</c:v>
                </c:pt>
                <c:pt idx="57">
                  <c:v>185.95500000000004</c:v>
                </c:pt>
                <c:pt idx="58">
                  <c:v>185.95500000000004</c:v>
                </c:pt>
                <c:pt idx="59">
                  <c:v>185.95500000000004</c:v>
                </c:pt>
                <c:pt idx="60">
                  <c:v>255.02400000000003</c:v>
                </c:pt>
                <c:pt idx="61">
                  <c:v>255.02400000000003</c:v>
                </c:pt>
                <c:pt idx="62">
                  <c:v>286.90199999999999</c:v>
                </c:pt>
                <c:pt idx="63">
                  <c:v>350.65800000000002</c:v>
                </c:pt>
                <c:pt idx="64">
                  <c:v>350.65800000000002</c:v>
                </c:pt>
                <c:pt idx="65">
                  <c:v>318.78000000000003</c:v>
                </c:pt>
                <c:pt idx="66">
                  <c:v>255.02400000000003</c:v>
                </c:pt>
                <c:pt idx="67">
                  <c:v>223.14600000000004</c:v>
                </c:pt>
                <c:pt idx="68">
                  <c:v>223.14600000000004</c:v>
                </c:pt>
                <c:pt idx="69">
                  <c:v>223.14600000000004</c:v>
                </c:pt>
                <c:pt idx="70">
                  <c:v>223.14600000000004</c:v>
                </c:pt>
                <c:pt idx="71">
                  <c:v>223.14600000000004</c:v>
                </c:pt>
              </c:numCache>
            </c:numRef>
          </c:val>
          <c:smooth val="0"/>
          <c:extLst>
            <c:ext xmlns:c16="http://schemas.microsoft.com/office/drawing/2014/chart" uri="{C3380CC4-5D6E-409C-BE32-E72D297353CC}">
              <c16:uniqueId val="{00000004-B4E2-4F24-9E05-BF94B9259810}"/>
            </c:ext>
          </c:extLst>
        </c:ser>
        <c:ser>
          <c:idx val="5"/>
          <c:order val="5"/>
          <c:tx>
            <c:strRef>
              <c:f>ChartData!$E$34</c:f>
              <c:strCache>
                <c:ptCount val="1"/>
                <c:pt idx="0">
                  <c:v> Boots - forecast</c:v>
                </c:pt>
              </c:strCache>
            </c:strRef>
          </c:tx>
          <c:spPr>
            <a:ln w="15875" cap="rnd">
              <a:solidFill>
                <a:srgbClr val="00B050"/>
              </a:solidFill>
              <a:round/>
            </a:ln>
            <a:effectLst/>
          </c:spPr>
          <c:marker>
            <c:symbol val="none"/>
          </c:marker>
          <c:cat>
            <c:numRef>
              <c:f>ChartData!$M$11:$CF$11</c:f>
              <c:numCache>
                <c:formatCode>dd\ mmm\ yy_);\(###0\);"-  ";" "@" "</c:formatCode>
                <c:ptCount val="7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pt idx="12">
                  <c:v>43556</c:v>
                </c:pt>
                <c:pt idx="13">
                  <c:v>43586</c:v>
                </c:pt>
                <c:pt idx="14">
                  <c:v>43617</c:v>
                </c:pt>
                <c:pt idx="15">
                  <c:v>43647</c:v>
                </c:pt>
                <c:pt idx="16">
                  <c:v>43678</c:v>
                </c:pt>
                <c:pt idx="17">
                  <c:v>43709</c:v>
                </c:pt>
                <c:pt idx="18">
                  <c:v>43739</c:v>
                </c:pt>
                <c:pt idx="19">
                  <c:v>43770</c:v>
                </c:pt>
                <c:pt idx="20">
                  <c:v>43800</c:v>
                </c:pt>
                <c:pt idx="21">
                  <c:v>43831</c:v>
                </c:pt>
                <c:pt idx="22">
                  <c:v>43862</c:v>
                </c:pt>
                <c:pt idx="23">
                  <c:v>43891</c:v>
                </c:pt>
                <c:pt idx="24">
                  <c:v>43922</c:v>
                </c:pt>
                <c:pt idx="25">
                  <c:v>43952</c:v>
                </c:pt>
                <c:pt idx="26">
                  <c:v>43983</c:v>
                </c:pt>
                <c:pt idx="27">
                  <c:v>44013</c:v>
                </c:pt>
                <c:pt idx="28">
                  <c:v>44044</c:v>
                </c:pt>
                <c:pt idx="29">
                  <c:v>44075</c:v>
                </c:pt>
                <c:pt idx="30">
                  <c:v>44105</c:v>
                </c:pt>
                <c:pt idx="31">
                  <c:v>44136</c:v>
                </c:pt>
                <c:pt idx="32">
                  <c:v>44166</c:v>
                </c:pt>
                <c:pt idx="33">
                  <c:v>44197</c:v>
                </c:pt>
                <c:pt idx="34">
                  <c:v>44228</c:v>
                </c:pt>
                <c:pt idx="35">
                  <c:v>44256</c:v>
                </c:pt>
                <c:pt idx="36">
                  <c:v>44287</c:v>
                </c:pt>
                <c:pt idx="37">
                  <c:v>44317</c:v>
                </c:pt>
                <c:pt idx="38">
                  <c:v>44348</c:v>
                </c:pt>
                <c:pt idx="39">
                  <c:v>44378</c:v>
                </c:pt>
                <c:pt idx="40">
                  <c:v>44409</c:v>
                </c:pt>
                <c:pt idx="41">
                  <c:v>44440</c:v>
                </c:pt>
                <c:pt idx="42">
                  <c:v>44470</c:v>
                </c:pt>
                <c:pt idx="43">
                  <c:v>44501</c:v>
                </c:pt>
                <c:pt idx="44">
                  <c:v>44531</c:v>
                </c:pt>
                <c:pt idx="45">
                  <c:v>44562</c:v>
                </c:pt>
                <c:pt idx="46">
                  <c:v>44593</c:v>
                </c:pt>
                <c:pt idx="47">
                  <c:v>44621</c:v>
                </c:pt>
                <c:pt idx="48">
                  <c:v>44652</c:v>
                </c:pt>
                <c:pt idx="49">
                  <c:v>44682</c:v>
                </c:pt>
                <c:pt idx="50">
                  <c:v>44713</c:v>
                </c:pt>
                <c:pt idx="51">
                  <c:v>44743</c:v>
                </c:pt>
                <c:pt idx="52">
                  <c:v>44774</c:v>
                </c:pt>
                <c:pt idx="53">
                  <c:v>44805</c:v>
                </c:pt>
                <c:pt idx="54">
                  <c:v>44835</c:v>
                </c:pt>
                <c:pt idx="55">
                  <c:v>44866</c:v>
                </c:pt>
                <c:pt idx="56">
                  <c:v>44896</c:v>
                </c:pt>
                <c:pt idx="57">
                  <c:v>44927</c:v>
                </c:pt>
                <c:pt idx="58">
                  <c:v>44958</c:v>
                </c:pt>
                <c:pt idx="59">
                  <c:v>44986</c:v>
                </c:pt>
                <c:pt idx="60">
                  <c:v>45017</c:v>
                </c:pt>
                <c:pt idx="61">
                  <c:v>45047</c:v>
                </c:pt>
                <c:pt idx="62">
                  <c:v>45078</c:v>
                </c:pt>
                <c:pt idx="63">
                  <c:v>45108</c:v>
                </c:pt>
                <c:pt idx="64">
                  <c:v>45139</c:v>
                </c:pt>
                <c:pt idx="65">
                  <c:v>45170</c:v>
                </c:pt>
                <c:pt idx="66">
                  <c:v>45200</c:v>
                </c:pt>
                <c:pt idx="67">
                  <c:v>45231</c:v>
                </c:pt>
                <c:pt idx="68">
                  <c:v>45261</c:v>
                </c:pt>
                <c:pt idx="69">
                  <c:v>45292</c:v>
                </c:pt>
                <c:pt idx="70">
                  <c:v>45323</c:v>
                </c:pt>
                <c:pt idx="71">
                  <c:v>45352</c:v>
                </c:pt>
              </c:numCache>
            </c:numRef>
          </c:cat>
          <c:val>
            <c:numRef>
              <c:f>ChartData!$M$34:$CF$34</c:f>
              <c:numCache>
                <c:formatCode>#,##0_);\(#,##0\);"-  ";" "@" "</c:formatCode>
                <c:ptCount val="72"/>
                <c:pt idx="0">
                  <c:v>#N/A</c:v>
                </c:pt>
                <c:pt idx="1">
                  <c:v>#N/A</c:v>
                </c:pt>
                <c:pt idx="2">
                  <c:v>#N/A</c:v>
                </c:pt>
                <c:pt idx="3">
                  <c:v>#N/A</c:v>
                </c:pt>
                <c:pt idx="4">
                  <c:v>#N/A</c:v>
                </c:pt>
                <c:pt idx="5">
                  <c:v>#N/A</c:v>
                </c:pt>
                <c:pt idx="6">
                  <c:v>#N/A</c:v>
                </c:pt>
                <c:pt idx="7">
                  <c:v>#N/A</c:v>
                </c:pt>
                <c:pt idx="8">
                  <c:v>#N/A</c:v>
                </c:pt>
                <c:pt idx="9">
                  <c:v>#N/A</c:v>
                </c:pt>
                <c:pt idx="10">
                  <c:v>#N/A</c:v>
                </c:pt>
                <c:pt idx="11">
                  <c:v>175.00000000000003</c:v>
                </c:pt>
                <c:pt idx="12">
                  <c:v>200</c:v>
                </c:pt>
                <c:pt idx="13">
                  <c:v>200</c:v>
                </c:pt>
                <c:pt idx="14">
                  <c:v>225</c:v>
                </c:pt>
                <c:pt idx="15">
                  <c:v>275</c:v>
                </c:pt>
                <c:pt idx="16">
                  <c:v>275</c:v>
                </c:pt>
                <c:pt idx="17">
                  <c:v>250</c:v>
                </c:pt>
                <c:pt idx="18">
                  <c:v>200</c:v>
                </c:pt>
                <c:pt idx="19">
                  <c:v>175.00000000000003</c:v>
                </c:pt>
                <c:pt idx="20">
                  <c:v>175.00000000000003</c:v>
                </c:pt>
                <c:pt idx="21">
                  <c:v>175.00000000000003</c:v>
                </c:pt>
                <c:pt idx="22">
                  <c:v>175.00000000000003</c:v>
                </c:pt>
                <c:pt idx="23">
                  <c:v>175.00000000000003</c:v>
                </c:pt>
                <c:pt idx="24">
                  <c:v>240</c:v>
                </c:pt>
                <c:pt idx="25">
                  <c:v>240</c:v>
                </c:pt>
                <c:pt idx="26">
                  <c:v>270</c:v>
                </c:pt>
                <c:pt idx="27">
                  <c:v>330</c:v>
                </c:pt>
                <c:pt idx="28">
                  <c:v>330</c:v>
                </c:pt>
                <c:pt idx="29">
                  <c:v>300</c:v>
                </c:pt>
                <c:pt idx="30">
                  <c:v>240</c:v>
                </c:pt>
                <c:pt idx="31">
                  <c:v>210.00000000000003</c:v>
                </c:pt>
                <c:pt idx="32">
                  <c:v>210.00000000000003</c:v>
                </c:pt>
                <c:pt idx="33">
                  <c:v>210.00000000000003</c:v>
                </c:pt>
                <c:pt idx="34">
                  <c:v>210.00000000000003</c:v>
                </c:pt>
                <c:pt idx="35">
                  <c:v>210.00000000000003</c:v>
                </c:pt>
                <c:pt idx="36">
                  <c:v>300</c:v>
                </c:pt>
                <c:pt idx="37">
                  <c:v>300</c:v>
                </c:pt>
                <c:pt idx="38">
                  <c:v>337.5</c:v>
                </c:pt>
                <c:pt idx="39">
                  <c:v>412.5</c:v>
                </c:pt>
                <c:pt idx="40">
                  <c:v>412.5</c:v>
                </c:pt>
                <c:pt idx="41">
                  <c:v>375</c:v>
                </c:pt>
                <c:pt idx="42">
                  <c:v>300</c:v>
                </c:pt>
                <c:pt idx="43">
                  <c:v>262.5</c:v>
                </c:pt>
                <c:pt idx="44">
                  <c:v>262.5</c:v>
                </c:pt>
                <c:pt idx="45">
                  <c:v>262.5</c:v>
                </c:pt>
                <c:pt idx="46">
                  <c:v>262.5</c:v>
                </c:pt>
                <c:pt idx="47">
                  <c:v>262.5</c:v>
                </c:pt>
                <c:pt idx="48">
                  <c:v>390</c:v>
                </c:pt>
                <c:pt idx="49">
                  <c:v>390</c:v>
                </c:pt>
                <c:pt idx="50">
                  <c:v>438.75</c:v>
                </c:pt>
                <c:pt idx="51">
                  <c:v>536.25</c:v>
                </c:pt>
                <c:pt idx="52">
                  <c:v>536.25</c:v>
                </c:pt>
                <c:pt idx="53">
                  <c:v>487.5</c:v>
                </c:pt>
                <c:pt idx="54">
                  <c:v>390</c:v>
                </c:pt>
                <c:pt idx="55">
                  <c:v>341.25000000000006</c:v>
                </c:pt>
                <c:pt idx="56">
                  <c:v>341.25000000000006</c:v>
                </c:pt>
                <c:pt idx="57">
                  <c:v>341.25000000000006</c:v>
                </c:pt>
                <c:pt idx="58">
                  <c:v>341.25000000000006</c:v>
                </c:pt>
                <c:pt idx="59">
                  <c:v>341.25000000000006</c:v>
                </c:pt>
                <c:pt idx="60">
                  <c:v>507</c:v>
                </c:pt>
                <c:pt idx="61">
                  <c:v>507</c:v>
                </c:pt>
                <c:pt idx="62">
                  <c:v>570.375</c:v>
                </c:pt>
                <c:pt idx="63">
                  <c:v>697.125</c:v>
                </c:pt>
                <c:pt idx="64">
                  <c:v>697.125</c:v>
                </c:pt>
                <c:pt idx="65">
                  <c:v>633.75</c:v>
                </c:pt>
                <c:pt idx="66">
                  <c:v>507</c:v>
                </c:pt>
                <c:pt idx="67">
                  <c:v>443.62500000000006</c:v>
                </c:pt>
                <c:pt idx="68">
                  <c:v>443.62500000000006</c:v>
                </c:pt>
                <c:pt idx="69">
                  <c:v>443.62500000000006</c:v>
                </c:pt>
                <c:pt idx="70">
                  <c:v>443.62500000000006</c:v>
                </c:pt>
                <c:pt idx="71">
                  <c:v>443.62500000000006</c:v>
                </c:pt>
              </c:numCache>
            </c:numRef>
          </c:val>
          <c:smooth val="0"/>
          <c:extLst>
            <c:ext xmlns:c16="http://schemas.microsoft.com/office/drawing/2014/chart" uri="{C3380CC4-5D6E-409C-BE32-E72D297353CC}">
              <c16:uniqueId val="{00000005-B4E2-4F24-9E05-BF94B9259810}"/>
            </c:ext>
          </c:extLst>
        </c:ser>
        <c:dLbls>
          <c:showLegendKey val="0"/>
          <c:showVal val="0"/>
          <c:showCatName val="0"/>
          <c:showSerName val="0"/>
          <c:showPercent val="0"/>
          <c:showBubbleSize val="0"/>
        </c:dLbls>
        <c:smooth val="0"/>
        <c:axId val="242381568"/>
        <c:axId val="242383104"/>
      </c:lineChart>
      <c:catAx>
        <c:axId val="242381568"/>
        <c:scaling>
          <c:orientation val="minMax"/>
        </c:scaling>
        <c:delete val="0"/>
        <c:axPos val="b"/>
        <c:majorGridlines>
          <c:spPr>
            <a:ln w="9525" cap="flat" cmpd="sng" algn="ctr">
              <a:solidFill>
                <a:schemeClr val="bg1">
                  <a:lumMod val="85000"/>
                </a:schemeClr>
              </a:solidFill>
              <a:round/>
            </a:ln>
            <a:effectLst/>
          </c:spPr>
        </c:majorGridlines>
        <c:numFmt formatCode="mmm\ yy" sourceLinked="0"/>
        <c:majorTickMark val="out"/>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2383104"/>
        <c:crosses val="autoZero"/>
        <c:auto val="0"/>
        <c:lblAlgn val="ctr"/>
        <c:lblOffset val="100"/>
        <c:tickLblSkip val="12"/>
        <c:tickMarkSkip val="12"/>
        <c:noMultiLvlLbl val="1"/>
      </c:catAx>
      <c:valAx>
        <c:axId val="242383104"/>
        <c:scaling>
          <c:orientation val="minMax"/>
        </c:scaling>
        <c:delete val="0"/>
        <c:axPos val="l"/>
        <c:majorGridlines>
          <c:spPr>
            <a:ln w="9525" cap="flat" cmpd="sng" algn="ctr">
              <a:solidFill>
                <a:schemeClr val="bg1">
                  <a:lumMod val="85000"/>
                </a:schemeClr>
              </a:solidFill>
              <a:round/>
            </a:ln>
            <a:effectLst/>
          </c:spPr>
        </c:majorGridlines>
        <c:numFmt formatCode="#,##0_);\(#,##0\);&quot;-  &quot;;&quot; &quot;@&quot; &quot;" sourceLinked="1"/>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2381568"/>
        <c:crosses val="autoZero"/>
        <c:crossBetween val="between"/>
        <c:majorUnit val="1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176358207324928E-2"/>
          <c:y val="2.9392958533244574E-2"/>
          <c:w val="0.90756013691565862"/>
          <c:h val="0.89986547599917355"/>
        </c:manualLayout>
      </c:layout>
      <c:lineChart>
        <c:grouping val="standard"/>
        <c:varyColors val="0"/>
        <c:ser>
          <c:idx val="0"/>
          <c:order val="0"/>
          <c:tx>
            <c:strRef>
              <c:f>ChartData!$E$73</c:f>
              <c:strCache>
                <c:ptCount val="1"/>
                <c:pt idx="0">
                  <c:v> Shoes - actuals</c:v>
                </c:pt>
              </c:strCache>
            </c:strRef>
          </c:tx>
          <c:spPr>
            <a:ln w="15875" cap="rnd">
              <a:solidFill>
                <a:srgbClr val="0070C0"/>
              </a:solidFill>
              <a:prstDash val="sysDash"/>
              <a:round/>
            </a:ln>
            <a:effectLst/>
          </c:spPr>
          <c:marker>
            <c:symbol val="none"/>
          </c:marker>
          <c:cat>
            <c:numRef>
              <c:f>ChartData!$M$11:$CF$11</c:f>
              <c:numCache>
                <c:formatCode>dd\ mmm\ yy_);\(###0\);"-  ";" "@" "</c:formatCode>
                <c:ptCount val="7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pt idx="12">
                  <c:v>43556</c:v>
                </c:pt>
                <c:pt idx="13">
                  <c:v>43586</c:v>
                </c:pt>
                <c:pt idx="14">
                  <c:v>43617</c:v>
                </c:pt>
                <c:pt idx="15">
                  <c:v>43647</c:v>
                </c:pt>
                <c:pt idx="16">
                  <c:v>43678</c:v>
                </c:pt>
                <c:pt idx="17">
                  <c:v>43709</c:v>
                </c:pt>
                <c:pt idx="18">
                  <c:v>43739</c:v>
                </c:pt>
                <c:pt idx="19">
                  <c:v>43770</c:v>
                </c:pt>
                <c:pt idx="20">
                  <c:v>43800</c:v>
                </c:pt>
                <c:pt idx="21">
                  <c:v>43831</c:v>
                </c:pt>
                <c:pt idx="22">
                  <c:v>43862</c:v>
                </c:pt>
                <c:pt idx="23">
                  <c:v>43891</c:v>
                </c:pt>
                <c:pt idx="24">
                  <c:v>43922</c:v>
                </c:pt>
                <c:pt idx="25">
                  <c:v>43952</c:v>
                </c:pt>
                <c:pt idx="26">
                  <c:v>43983</c:v>
                </c:pt>
                <c:pt idx="27">
                  <c:v>44013</c:v>
                </c:pt>
                <c:pt idx="28">
                  <c:v>44044</c:v>
                </c:pt>
                <c:pt idx="29">
                  <c:v>44075</c:v>
                </c:pt>
                <c:pt idx="30">
                  <c:v>44105</c:v>
                </c:pt>
                <c:pt idx="31">
                  <c:v>44136</c:v>
                </c:pt>
                <c:pt idx="32">
                  <c:v>44166</c:v>
                </c:pt>
                <c:pt idx="33">
                  <c:v>44197</c:v>
                </c:pt>
                <c:pt idx="34">
                  <c:v>44228</c:v>
                </c:pt>
                <c:pt idx="35">
                  <c:v>44256</c:v>
                </c:pt>
                <c:pt idx="36">
                  <c:v>44287</c:v>
                </c:pt>
                <c:pt idx="37">
                  <c:v>44317</c:v>
                </c:pt>
                <c:pt idx="38">
                  <c:v>44348</c:v>
                </c:pt>
                <c:pt idx="39">
                  <c:v>44378</c:v>
                </c:pt>
                <c:pt idx="40">
                  <c:v>44409</c:v>
                </c:pt>
                <c:pt idx="41">
                  <c:v>44440</c:v>
                </c:pt>
                <c:pt idx="42">
                  <c:v>44470</c:v>
                </c:pt>
                <c:pt idx="43">
                  <c:v>44501</c:v>
                </c:pt>
                <c:pt idx="44">
                  <c:v>44531</c:v>
                </c:pt>
                <c:pt idx="45">
                  <c:v>44562</c:v>
                </c:pt>
                <c:pt idx="46">
                  <c:v>44593</c:v>
                </c:pt>
                <c:pt idx="47">
                  <c:v>44621</c:v>
                </c:pt>
                <c:pt idx="48">
                  <c:v>44652</c:v>
                </c:pt>
                <c:pt idx="49">
                  <c:v>44682</c:v>
                </c:pt>
                <c:pt idx="50">
                  <c:v>44713</c:v>
                </c:pt>
                <c:pt idx="51">
                  <c:v>44743</c:v>
                </c:pt>
                <c:pt idx="52">
                  <c:v>44774</c:v>
                </c:pt>
                <c:pt idx="53">
                  <c:v>44805</c:v>
                </c:pt>
                <c:pt idx="54">
                  <c:v>44835</c:v>
                </c:pt>
                <c:pt idx="55">
                  <c:v>44866</c:v>
                </c:pt>
                <c:pt idx="56">
                  <c:v>44896</c:v>
                </c:pt>
                <c:pt idx="57">
                  <c:v>44927</c:v>
                </c:pt>
                <c:pt idx="58">
                  <c:v>44958</c:v>
                </c:pt>
                <c:pt idx="59">
                  <c:v>44986</c:v>
                </c:pt>
                <c:pt idx="60">
                  <c:v>45017</c:v>
                </c:pt>
                <c:pt idx="61">
                  <c:v>45047</c:v>
                </c:pt>
                <c:pt idx="62">
                  <c:v>45078</c:v>
                </c:pt>
                <c:pt idx="63">
                  <c:v>45108</c:v>
                </c:pt>
                <c:pt idx="64">
                  <c:v>45139</c:v>
                </c:pt>
                <c:pt idx="65">
                  <c:v>45170</c:v>
                </c:pt>
                <c:pt idx="66">
                  <c:v>45200</c:v>
                </c:pt>
                <c:pt idx="67">
                  <c:v>45231</c:v>
                </c:pt>
                <c:pt idx="68">
                  <c:v>45261</c:v>
                </c:pt>
                <c:pt idx="69">
                  <c:v>45292</c:v>
                </c:pt>
                <c:pt idx="70">
                  <c:v>45323</c:v>
                </c:pt>
                <c:pt idx="71">
                  <c:v>45352</c:v>
                </c:pt>
              </c:numCache>
            </c:numRef>
          </c:cat>
          <c:val>
            <c:numRef>
              <c:f>ChartData!$M$73:$CF$73</c:f>
              <c:numCache>
                <c:formatCode>#,##0_);\(#,##0\);"-  ";" "@" "</c:formatCode>
                <c:ptCount val="72"/>
                <c:pt idx="0">
                  <c:v>12994.456832090913</c:v>
                </c:pt>
                <c:pt idx="1">
                  <c:v>12994.456832090913</c:v>
                </c:pt>
                <c:pt idx="2">
                  <c:v>14618.763936102274</c:v>
                </c:pt>
                <c:pt idx="3">
                  <c:v>17867.378144125003</c:v>
                </c:pt>
                <c:pt idx="4">
                  <c:v>19210.23608810905</c:v>
                </c:pt>
                <c:pt idx="5">
                  <c:v>17463.850989190047</c:v>
                </c:pt>
                <c:pt idx="6">
                  <c:v>13971.080791352033</c:v>
                </c:pt>
                <c:pt idx="7">
                  <c:v>12224.69569243303</c:v>
                </c:pt>
                <c:pt idx="8">
                  <c:v>12224.69569243303</c:v>
                </c:pt>
                <c:pt idx="9">
                  <c:v>12224.69569243303</c:v>
                </c:pt>
                <c:pt idx="10">
                  <c:v>12224.69569243303</c:v>
                </c:pt>
                <c:pt idx="11">
                  <c:v>12224.69569243303</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numCache>
            </c:numRef>
          </c:val>
          <c:smooth val="0"/>
          <c:extLst>
            <c:ext xmlns:c16="http://schemas.microsoft.com/office/drawing/2014/chart" uri="{C3380CC4-5D6E-409C-BE32-E72D297353CC}">
              <c16:uniqueId val="{00000000-9D54-4764-A100-29C4DC0549AC}"/>
            </c:ext>
          </c:extLst>
        </c:ser>
        <c:ser>
          <c:idx val="1"/>
          <c:order val="1"/>
          <c:tx>
            <c:strRef>
              <c:f>ChartData!$E$74</c:f>
              <c:strCache>
                <c:ptCount val="1"/>
                <c:pt idx="0">
                  <c:v> Trainers - actuals</c:v>
                </c:pt>
              </c:strCache>
            </c:strRef>
          </c:tx>
          <c:spPr>
            <a:ln w="15875" cap="rnd">
              <a:solidFill>
                <a:srgbClr val="FF0000"/>
              </a:solidFill>
              <a:prstDash val="sysDash"/>
              <a:round/>
            </a:ln>
            <a:effectLst/>
          </c:spPr>
          <c:marker>
            <c:symbol val="none"/>
          </c:marker>
          <c:cat>
            <c:numRef>
              <c:f>ChartData!$M$11:$CF$11</c:f>
              <c:numCache>
                <c:formatCode>dd\ mmm\ yy_);\(###0\);"-  ";" "@" "</c:formatCode>
                <c:ptCount val="7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pt idx="12">
                  <c:v>43556</c:v>
                </c:pt>
                <c:pt idx="13">
                  <c:v>43586</c:v>
                </c:pt>
                <c:pt idx="14">
                  <c:v>43617</c:v>
                </c:pt>
                <c:pt idx="15">
                  <c:v>43647</c:v>
                </c:pt>
                <c:pt idx="16">
                  <c:v>43678</c:v>
                </c:pt>
                <c:pt idx="17">
                  <c:v>43709</c:v>
                </c:pt>
                <c:pt idx="18">
                  <c:v>43739</c:v>
                </c:pt>
                <c:pt idx="19">
                  <c:v>43770</c:v>
                </c:pt>
                <c:pt idx="20">
                  <c:v>43800</c:v>
                </c:pt>
                <c:pt idx="21">
                  <c:v>43831</c:v>
                </c:pt>
                <c:pt idx="22">
                  <c:v>43862</c:v>
                </c:pt>
                <c:pt idx="23">
                  <c:v>43891</c:v>
                </c:pt>
                <c:pt idx="24">
                  <c:v>43922</c:v>
                </c:pt>
                <c:pt idx="25">
                  <c:v>43952</c:v>
                </c:pt>
                <c:pt idx="26">
                  <c:v>43983</c:v>
                </c:pt>
                <c:pt idx="27">
                  <c:v>44013</c:v>
                </c:pt>
                <c:pt idx="28">
                  <c:v>44044</c:v>
                </c:pt>
                <c:pt idx="29">
                  <c:v>44075</c:v>
                </c:pt>
                <c:pt idx="30">
                  <c:v>44105</c:v>
                </c:pt>
                <c:pt idx="31">
                  <c:v>44136</c:v>
                </c:pt>
                <c:pt idx="32">
                  <c:v>44166</c:v>
                </c:pt>
                <c:pt idx="33">
                  <c:v>44197</c:v>
                </c:pt>
                <c:pt idx="34">
                  <c:v>44228</c:v>
                </c:pt>
                <c:pt idx="35">
                  <c:v>44256</c:v>
                </c:pt>
                <c:pt idx="36">
                  <c:v>44287</c:v>
                </c:pt>
                <c:pt idx="37">
                  <c:v>44317</c:v>
                </c:pt>
                <c:pt idx="38">
                  <c:v>44348</c:v>
                </c:pt>
                <c:pt idx="39">
                  <c:v>44378</c:v>
                </c:pt>
                <c:pt idx="40">
                  <c:v>44409</c:v>
                </c:pt>
                <c:pt idx="41">
                  <c:v>44440</c:v>
                </c:pt>
                <c:pt idx="42">
                  <c:v>44470</c:v>
                </c:pt>
                <c:pt idx="43">
                  <c:v>44501</c:v>
                </c:pt>
                <c:pt idx="44">
                  <c:v>44531</c:v>
                </c:pt>
                <c:pt idx="45">
                  <c:v>44562</c:v>
                </c:pt>
                <c:pt idx="46">
                  <c:v>44593</c:v>
                </c:pt>
                <c:pt idx="47">
                  <c:v>44621</c:v>
                </c:pt>
                <c:pt idx="48">
                  <c:v>44652</c:v>
                </c:pt>
                <c:pt idx="49">
                  <c:v>44682</c:v>
                </c:pt>
                <c:pt idx="50">
                  <c:v>44713</c:v>
                </c:pt>
                <c:pt idx="51">
                  <c:v>44743</c:v>
                </c:pt>
                <c:pt idx="52">
                  <c:v>44774</c:v>
                </c:pt>
                <c:pt idx="53">
                  <c:v>44805</c:v>
                </c:pt>
                <c:pt idx="54">
                  <c:v>44835</c:v>
                </c:pt>
                <c:pt idx="55">
                  <c:v>44866</c:v>
                </c:pt>
                <c:pt idx="56">
                  <c:v>44896</c:v>
                </c:pt>
                <c:pt idx="57">
                  <c:v>44927</c:v>
                </c:pt>
                <c:pt idx="58">
                  <c:v>44958</c:v>
                </c:pt>
                <c:pt idx="59">
                  <c:v>44986</c:v>
                </c:pt>
                <c:pt idx="60">
                  <c:v>45017</c:v>
                </c:pt>
                <c:pt idx="61">
                  <c:v>45047</c:v>
                </c:pt>
                <c:pt idx="62">
                  <c:v>45078</c:v>
                </c:pt>
                <c:pt idx="63">
                  <c:v>45108</c:v>
                </c:pt>
                <c:pt idx="64">
                  <c:v>45139</c:v>
                </c:pt>
                <c:pt idx="65">
                  <c:v>45170</c:v>
                </c:pt>
                <c:pt idx="66">
                  <c:v>45200</c:v>
                </c:pt>
                <c:pt idx="67">
                  <c:v>45231</c:v>
                </c:pt>
                <c:pt idx="68">
                  <c:v>45261</c:v>
                </c:pt>
                <c:pt idx="69">
                  <c:v>45292</c:v>
                </c:pt>
                <c:pt idx="70">
                  <c:v>45323</c:v>
                </c:pt>
                <c:pt idx="71">
                  <c:v>45352</c:v>
                </c:pt>
              </c:numCache>
            </c:numRef>
          </c:cat>
          <c:val>
            <c:numRef>
              <c:f>ChartData!$M$74:$CF$74</c:f>
              <c:numCache>
                <c:formatCode>#,##0_);\(#,##0\);"-  ";" "@" "</c:formatCode>
                <c:ptCount val="72"/>
                <c:pt idx="0">
                  <c:v>8863.1350192805567</c:v>
                </c:pt>
                <c:pt idx="1">
                  <c:v>8863.1350192805567</c:v>
                </c:pt>
                <c:pt idx="2">
                  <c:v>9971.0268966906278</c:v>
                </c:pt>
                <c:pt idx="3">
                  <c:v>12186.810651510768</c:v>
                </c:pt>
                <c:pt idx="4">
                  <c:v>13134.431931131709</c:v>
                </c:pt>
                <c:pt idx="5">
                  <c:v>11940.392664665189</c:v>
                </c:pt>
                <c:pt idx="6">
                  <c:v>9552.3141317321515</c:v>
                </c:pt>
                <c:pt idx="7">
                  <c:v>8358.2748652656319</c:v>
                </c:pt>
                <c:pt idx="8">
                  <c:v>8358.2748652656319</c:v>
                </c:pt>
                <c:pt idx="9">
                  <c:v>8358.2748652656319</c:v>
                </c:pt>
                <c:pt idx="10">
                  <c:v>8358.2748652656319</c:v>
                </c:pt>
                <c:pt idx="11">
                  <c:v>8358.2748652656319</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numCache>
            </c:numRef>
          </c:val>
          <c:smooth val="0"/>
          <c:extLst>
            <c:ext xmlns:c16="http://schemas.microsoft.com/office/drawing/2014/chart" uri="{C3380CC4-5D6E-409C-BE32-E72D297353CC}">
              <c16:uniqueId val="{00000001-9D54-4764-A100-29C4DC0549AC}"/>
            </c:ext>
          </c:extLst>
        </c:ser>
        <c:ser>
          <c:idx val="2"/>
          <c:order val="2"/>
          <c:tx>
            <c:strRef>
              <c:f>ChartData!$E$75</c:f>
              <c:strCache>
                <c:ptCount val="1"/>
                <c:pt idx="0">
                  <c:v> Boots - actuals</c:v>
                </c:pt>
              </c:strCache>
            </c:strRef>
          </c:tx>
          <c:spPr>
            <a:ln w="15875" cap="rnd">
              <a:solidFill>
                <a:srgbClr val="00B050"/>
              </a:solidFill>
              <a:prstDash val="sysDash"/>
              <a:round/>
            </a:ln>
            <a:effectLst/>
          </c:spPr>
          <c:marker>
            <c:symbol val="none"/>
          </c:marker>
          <c:cat>
            <c:numRef>
              <c:f>ChartData!$M$11:$CF$11</c:f>
              <c:numCache>
                <c:formatCode>dd\ mmm\ yy_);\(###0\);"-  ";" "@" "</c:formatCode>
                <c:ptCount val="7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pt idx="12">
                  <c:v>43556</c:v>
                </c:pt>
                <c:pt idx="13">
                  <c:v>43586</c:v>
                </c:pt>
                <c:pt idx="14">
                  <c:v>43617</c:v>
                </c:pt>
                <c:pt idx="15">
                  <c:v>43647</c:v>
                </c:pt>
                <c:pt idx="16">
                  <c:v>43678</c:v>
                </c:pt>
                <c:pt idx="17">
                  <c:v>43709</c:v>
                </c:pt>
                <c:pt idx="18">
                  <c:v>43739</c:v>
                </c:pt>
                <c:pt idx="19">
                  <c:v>43770</c:v>
                </c:pt>
                <c:pt idx="20">
                  <c:v>43800</c:v>
                </c:pt>
                <c:pt idx="21">
                  <c:v>43831</c:v>
                </c:pt>
                <c:pt idx="22">
                  <c:v>43862</c:v>
                </c:pt>
                <c:pt idx="23">
                  <c:v>43891</c:v>
                </c:pt>
                <c:pt idx="24">
                  <c:v>43922</c:v>
                </c:pt>
                <c:pt idx="25">
                  <c:v>43952</c:v>
                </c:pt>
                <c:pt idx="26">
                  <c:v>43983</c:v>
                </c:pt>
                <c:pt idx="27">
                  <c:v>44013</c:v>
                </c:pt>
                <c:pt idx="28">
                  <c:v>44044</c:v>
                </c:pt>
                <c:pt idx="29">
                  <c:v>44075</c:v>
                </c:pt>
                <c:pt idx="30">
                  <c:v>44105</c:v>
                </c:pt>
                <c:pt idx="31">
                  <c:v>44136</c:v>
                </c:pt>
                <c:pt idx="32">
                  <c:v>44166</c:v>
                </c:pt>
                <c:pt idx="33">
                  <c:v>44197</c:v>
                </c:pt>
                <c:pt idx="34">
                  <c:v>44228</c:v>
                </c:pt>
                <c:pt idx="35">
                  <c:v>44256</c:v>
                </c:pt>
                <c:pt idx="36">
                  <c:v>44287</c:v>
                </c:pt>
                <c:pt idx="37">
                  <c:v>44317</c:v>
                </c:pt>
                <c:pt idx="38">
                  <c:v>44348</c:v>
                </c:pt>
                <c:pt idx="39">
                  <c:v>44378</c:v>
                </c:pt>
                <c:pt idx="40">
                  <c:v>44409</c:v>
                </c:pt>
                <c:pt idx="41">
                  <c:v>44440</c:v>
                </c:pt>
                <c:pt idx="42">
                  <c:v>44470</c:v>
                </c:pt>
                <c:pt idx="43">
                  <c:v>44501</c:v>
                </c:pt>
                <c:pt idx="44">
                  <c:v>44531</c:v>
                </c:pt>
                <c:pt idx="45">
                  <c:v>44562</c:v>
                </c:pt>
                <c:pt idx="46">
                  <c:v>44593</c:v>
                </c:pt>
                <c:pt idx="47">
                  <c:v>44621</c:v>
                </c:pt>
                <c:pt idx="48">
                  <c:v>44652</c:v>
                </c:pt>
                <c:pt idx="49">
                  <c:v>44682</c:v>
                </c:pt>
                <c:pt idx="50">
                  <c:v>44713</c:v>
                </c:pt>
                <c:pt idx="51">
                  <c:v>44743</c:v>
                </c:pt>
                <c:pt idx="52">
                  <c:v>44774</c:v>
                </c:pt>
                <c:pt idx="53">
                  <c:v>44805</c:v>
                </c:pt>
                <c:pt idx="54">
                  <c:v>44835</c:v>
                </c:pt>
                <c:pt idx="55">
                  <c:v>44866</c:v>
                </c:pt>
                <c:pt idx="56">
                  <c:v>44896</c:v>
                </c:pt>
                <c:pt idx="57">
                  <c:v>44927</c:v>
                </c:pt>
                <c:pt idx="58">
                  <c:v>44958</c:v>
                </c:pt>
                <c:pt idx="59">
                  <c:v>44986</c:v>
                </c:pt>
                <c:pt idx="60">
                  <c:v>45017</c:v>
                </c:pt>
                <c:pt idx="61">
                  <c:v>45047</c:v>
                </c:pt>
                <c:pt idx="62">
                  <c:v>45078</c:v>
                </c:pt>
                <c:pt idx="63">
                  <c:v>45108</c:v>
                </c:pt>
                <c:pt idx="64">
                  <c:v>45139</c:v>
                </c:pt>
                <c:pt idx="65">
                  <c:v>45170</c:v>
                </c:pt>
                <c:pt idx="66">
                  <c:v>45200</c:v>
                </c:pt>
                <c:pt idx="67">
                  <c:v>45231</c:v>
                </c:pt>
                <c:pt idx="68">
                  <c:v>45261</c:v>
                </c:pt>
                <c:pt idx="69">
                  <c:v>45292</c:v>
                </c:pt>
                <c:pt idx="70">
                  <c:v>45323</c:v>
                </c:pt>
                <c:pt idx="71">
                  <c:v>45352</c:v>
                </c:pt>
              </c:numCache>
            </c:numRef>
          </c:cat>
          <c:val>
            <c:numRef>
              <c:f>ChartData!$M$75:$CF$75</c:f>
              <c:numCache>
                <c:formatCode>#,##0_);\(#,##0\);"-  ";" "@" "</c:formatCode>
                <c:ptCount val="72"/>
                <c:pt idx="0">
                  <c:v>16457.582722920506</c:v>
                </c:pt>
                <c:pt idx="1">
                  <c:v>16457.582722920506</c:v>
                </c:pt>
                <c:pt idx="2">
                  <c:v>18514.780563285578</c:v>
                </c:pt>
                <c:pt idx="3">
                  <c:v>22629.1762440157</c:v>
                </c:pt>
                <c:pt idx="4">
                  <c:v>23988.819912299547</c:v>
                </c:pt>
                <c:pt idx="5">
                  <c:v>21808.018102090493</c:v>
                </c:pt>
                <c:pt idx="6">
                  <c:v>17446.414481672397</c:v>
                </c:pt>
                <c:pt idx="7">
                  <c:v>15265.61267146335</c:v>
                </c:pt>
                <c:pt idx="8">
                  <c:v>15265.61267146335</c:v>
                </c:pt>
                <c:pt idx="9">
                  <c:v>15265.61267146335</c:v>
                </c:pt>
                <c:pt idx="10">
                  <c:v>15265.61267146335</c:v>
                </c:pt>
                <c:pt idx="11">
                  <c:v>15265.61267146335</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numCache>
            </c:numRef>
          </c:val>
          <c:smooth val="0"/>
          <c:extLst>
            <c:ext xmlns:c16="http://schemas.microsoft.com/office/drawing/2014/chart" uri="{C3380CC4-5D6E-409C-BE32-E72D297353CC}">
              <c16:uniqueId val="{00000002-9D54-4764-A100-29C4DC0549AC}"/>
            </c:ext>
          </c:extLst>
        </c:ser>
        <c:ser>
          <c:idx val="3"/>
          <c:order val="3"/>
          <c:tx>
            <c:strRef>
              <c:f>ChartData!$E$76</c:f>
              <c:strCache>
                <c:ptCount val="1"/>
                <c:pt idx="0">
                  <c:v> Total - actuals</c:v>
                </c:pt>
              </c:strCache>
            </c:strRef>
          </c:tx>
          <c:spPr>
            <a:ln w="15875" cap="rnd">
              <a:solidFill>
                <a:schemeClr val="tx1"/>
              </a:solidFill>
              <a:prstDash val="sysDash"/>
              <a:round/>
            </a:ln>
            <a:effectLst/>
          </c:spPr>
          <c:marker>
            <c:symbol val="none"/>
          </c:marker>
          <c:cat>
            <c:numRef>
              <c:f>ChartData!$M$11:$CF$11</c:f>
              <c:numCache>
                <c:formatCode>dd\ mmm\ yy_);\(###0\);"-  ";" "@" "</c:formatCode>
                <c:ptCount val="7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pt idx="12">
                  <c:v>43556</c:v>
                </c:pt>
                <c:pt idx="13">
                  <c:v>43586</c:v>
                </c:pt>
                <c:pt idx="14">
                  <c:v>43617</c:v>
                </c:pt>
                <c:pt idx="15">
                  <c:v>43647</c:v>
                </c:pt>
                <c:pt idx="16">
                  <c:v>43678</c:v>
                </c:pt>
                <c:pt idx="17">
                  <c:v>43709</c:v>
                </c:pt>
                <c:pt idx="18">
                  <c:v>43739</c:v>
                </c:pt>
                <c:pt idx="19">
                  <c:v>43770</c:v>
                </c:pt>
                <c:pt idx="20">
                  <c:v>43800</c:v>
                </c:pt>
                <c:pt idx="21">
                  <c:v>43831</c:v>
                </c:pt>
                <c:pt idx="22">
                  <c:v>43862</c:v>
                </c:pt>
                <c:pt idx="23">
                  <c:v>43891</c:v>
                </c:pt>
                <c:pt idx="24">
                  <c:v>43922</c:v>
                </c:pt>
                <c:pt idx="25">
                  <c:v>43952</c:v>
                </c:pt>
                <c:pt idx="26">
                  <c:v>43983</c:v>
                </c:pt>
                <c:pt idx="27">
                  <c:v>44013</c:v>
                </c:pt>
                <c:pt idx="28">
                  <c:v>44044</c:v>
                </c:pt>
                <c:pt idx="29">
                  <c:v>44075</c:v>
                </c:pt>
                <c:pt idx="30">
                  <c:v>44105</c:v>
                </c:pt>
                <c:pt idx="31">
                  <c:v>44136</c:v>
                </c:pt>
                <c:pt idx="32">
                  <c:v>44166</c:v>
                </c:pt>
                <c:pt idx="33">
                  <c:v>44197</c:v>
                </c:pt>
                <c:pt idx="34">
                  <c:v>44228</c:v>
                </c:pt>
                <c:pt idx="35">
                  <c:v>44256</c:v>
                </c:pt>
                <c:pt idx="36">
                  <c:v>44287</c:v>
                </c:pt>
                <c:pt idx="37">
                  <c:v>44317</c:v>
                </c:pt>
                <c:pt idx="38">
                  <c:v>44348</c:v>
                </c:pt>
                <c:pt idx="39">
                  <c:v>44378</c:v>
                </c:pt>
                <c:pt idx="40">
                  <c:v>44409</c:v>
                </c:pt>
                <c:pt idx="41">
                  <c:v>44440</c:v>
                </c:pt>
                <c:pt idx="42">
                  <c:v>44470</c:v>
                </c:pt>
                <c:pt idx="43">
                  <c:v>44501</c:v>
                </c:pt>
                <c:pt idx="44">
                  <c:v>44531</c:v>
                </c:pt>
                <c:pt idx="45">
                  <c:v>44562</c:v>
                </c:pt>
                <c:pt idx="46">
                  <c:v>44593</c:v>
                </c:pt>
                <c:pt idx="47">
                  <c:v>44621</c:v>
                </c:pt>
                <c:pt idx="48">
                  <c:v>44652</c:v>
                </c:pt>
                <c:pt idx="49">
                  <c:v>44682</c:v>
                </c:pt>
                <c:pt idx="50">
                  <c:v>44713</c:v>
                </c:pt>
                <c:pt idx="51">
                  <c:v>44743</c:v>
                </c:pt>
                <c:pt idx="52">
                  <c:v>44774</c:v>
                </c:pt>
                <c:pt idx="53">
                  <c:v>44805</c:v>
                </c:pt>
                <c:pt idx="54">
                  <c:v>44835</c:v>
                </c:pt>
                <c:pt idx="55">
                  <c:v>44866</c:v>
                </c:pt>
                <c:pt idx="56">
                  <c:v>44896</c:v>
                </c:pt>
                <c:pt idx="57">
                  <c:v>44927</c:v>
                </c:pt>
                <c:pt idx="58">
                  <c:v>44958</c:v>
                </c:pt>
                <c:pt idx="59">
                  <c:v>44986</c:v>
                </c:pt>
                <c:pt idx="60">
                  <c:v>45017</c:v>
                </c:pt>
                <c:pt idx="61">
                  <c:v>45047</c:v>
                </c:pt>
                <c:pt idx="62">
                  <c:v>45078</c:v>
                </c:pt>
                <c:pt idx="63">
                  <c:v>45108</c:v>
                </c:pt>
                <c:pt idx="64">
                  <c:v>45139</c:v>
                </c:pt>
                <c:pt idx="65">
                  <c:v>45170</c:v>
                </c:pt>
                <c:pt idx="66">
                  <c:v>45200</c:v>
                </c:pt>
                <c:pt idx="67">
                  <c:v>45231</c:v>
                </c:pt>
                <c:pt idx="68">
                  <c:v>45261</c:v>
                </c:pt>
                <c:pt idx="69">
                  <c:v>45292</c:v>
                </c:pt>
                <c:pt idx="70">
                  <c:v>45323</c:v>
                </c:pt>
                <c:pt idx="71">
                  <c:v>45352</c:v>
                </c:pt>
              </c:numCache>
            </c:numRef>
          </c:cat>
          <c:val>
            <c:numRef>
              <c:f>ChartData!$M$76:$CF$76</c:f>
              <c:numCache>
                <c:formatCode>#,##0_);\(#,##0\);"-  ";" "@" "</c:formatCode>
                <c:ptCount val="72"/>
                <c:pt idx="0">
                  <c:v>38315.174574291974</c:v>
                </c:pt>
                <c:pt idx="1">
                  <c:v>38315.174574291974</c:v>
                </c:pt>
                <c:pt idx="2">
                  <c:v>43104.571396078478</c:v>
                </c:pt>
                <c:pt idx="3">
                  <c:v>52683.365039651471</c:v>
                </c:pt>
                <c:pt idx="4">
                  <c:v>56333.487931540309</c:v>
                </c:pt>
                <c:pt idx="5">
                  <c:v>51212.261755945736</c:v>
                </c:pt>
                <c:pt idx="6">
                  <c:v>40969.809404756583</c:v>
                </c:pt>
                <c:pt idx="7">
                  <c:v>35848.583229162017</c:v>
                </c:pt>
                <c:pt idx="8">
                  <c:v>35848.583229162017</c:v>
                </c:pt>
                <c:pt idx="9">
                  <c:v>35848.583229162017</c:v>
                </c:pt>
                <c:pt idx="10">
                  <c:v>35848.583229162017</c:v>
                </c:pt>
                <c:pt idx="11">
                  <c:v>35848.583229162017</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numCache>
            </c:numRef>
          </c:val>
          <c:smooth val="0"/>
          <c:extLst>
            <c:ext xmlns:c16="http://schemas.microsoft.com/office/drawing/2014/chart" uri="{C3380CC4-5D6E-409C-BE32-E72D297353CC}">
              <c16:uniqueId val="{00000003-9D54-4764-A100-29C4DC0549AC}"/>
            </c:ext>
          </c:extLst>
        </c:ser>
        <c:ser>
          <c:idx val="4"/>
          <c:order val="4"/>
          <c:tx>
            <c:strRef>
              <c:f>ChartData!$E$85</c:f>
              <c:strCache>
                <c:ptCount val="1"/>
                <c:pt idx="0">
                  <c:v> Shoes - forecast</c:v>
                </c:pt>
              </c:strCache>
            </c:strRef>
          </c:tx>
          <c:spPr>
            <a:ln w="15875" cap="rnd">
              <a:solidFill>
                <a:srgbClr val="0070C0"/>
              </a:solidFill>
              <a:round/>
            </a:ln>
            <a:effectLst/>
          </c:spPr>
          <c:marker>
            <c:symbol val="none"/>
          </c:marker>
          <c:cat>
            <c:numRef>
              <c:f>ChartData!$M$11:$CF$11</c:f>
              <c:numCache>
                <c:formatCode>dd\ mmm\ yy_);\(###0\);"-  ";" "@" "</c:formatCode>
                <c:ptCount val="7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pt idx="12">
                  <c:v>43556</c:v>
                </c:pt>
                <c:pt idx="13">
                  <c:v>43586</c:v>
                </c:pt>
                <c:pt idx="14">
                  <c:v>43617</c:v>
                </c:pt>
                <c:pt idx="15">
                  <c:v>43647</c:v>
                </c:pt>
                <c:pt idx="16">
                  <c:v>43678</c:v>
                </c:pt>
                <c:pt idx="17">
                  <c:v>43709</c:v>
                </c:pt>
                <c:pt idx="18">
                  <c:v>43739</c:v>
                </c:pt>
                <c:pt idx="19">
                  <c:v>43770</c:v>
                </c:pt>
                <c:pt idx="20">
                  <c:v>43800</c:v>
                </c:pt>
                <c:pt idx="21">
                  <c:v>43831</c:v>
                </c:pt>
                <c:pt idx="22">
                  <c:v>43862</c:v>
                </c:pt>
                <c:pt idx="23">
                  <c:v>43891</c:v>
                </c:pt>
                <c:pt idx="24">
                  <c:v>43922</c:v>
                </c:pt>
                <c:pt idx="25">
                  <c:v>43952</c:v>
                </c:pt>
                <c:pt idx="26">
                  <c:v>43983</c:v>
                </c:pt>
                <c:pt idx="27">
                  <c:v>44013</c:v>
                </c:pt>
                <c:pt idx="28">
                  <c:v>44044</c:v>
                </c:pt>
                <c:pt idx="29">
                  <c:v>44075</c:v>
                </c:pt>
                <c:pt idx="30">
                  <c:v>44105</c:v>
                </c:pt>
                <c:pt idx="31">
                  <c:v>44136</c:v>
                </c:pt>
                <c:pt idx="32">
                  <c:v>44166</c:v>
                </c:pt>
                <c:pt idx="33">
                  <c:v>44197</c:v>
                </c:pt>
                <c:pt idx="34">
                  <c:v>44228</c:v>
                </c:pt>
                <c:pt idx="35">
                  <c:v>44256</c:v>
                </c:pt>
                <c:pt idx="36">
                  <c:v>44287</c:v>
                </c:pt>
                <c:pt idx="37">
                  <c:v>44317</c:v>
                </c:pt>
                <c:pt idx="38">
                  <c:v>44348</c:v>
                </c:pt>
                <c:pt idx="39">
                  <c:v>44378</c:v>
                </c:pt>
                <c:pt idx="40">
                  <c:v>44409</c:v>
                </c:pt>
                <c:pt idx="41">
                  <c:v>44440</c:v>
                </c:pt>
                <c:pt idx="42">
                  <c:v>44470</c:v>
                </c:pt>
                <c:pt idx="43">
                  <c:v>44501</c:v>
                </c:pt>
                <c:pt idx="44">
                  <c:v>44531</c:v>
                </c:pt>
                <c:pt idx="45">
                  <c:v>44562</c:v>
                </c:pt>
                <c:pt idx="46">
                  <c:v>44593</c:v>
                </c:pt>
                <c:pt idx="47">
                  <c:v>44621</c:v>
                </c:pt>
                <c:pt idx="48">
                  <c:v>44652</c:v>
                </c:pt>
                <c:pt idx="49">
                  <c:v>44682</c:v>
                </c:pt>
                <c:pt idx="50">
                  <c:v>44713</c:v>
                </c:pt>
                <c:pt idx="51">
                  <c:v>44743</c:v>
                </c:pt>
                <c:pt idx="52">
                  <c:v>44774</c:v>
                </c:pt>
                <c:pt idx="53">
                  <c:v>44805</c:v>
                </c:pt>
                <c:pt idx="54">
                  <c:v>44835</c:v>
                </c:pt>
                <c:pt idx="55">
                  <c:v>44866</c:v>
                </c:pt>
                <c:pt idx="56">
                  <c:v>44896</c:v>
                </c:pt>
                <c:pt idx="57">
                  <c:v>44927</c:v>
                </c:pt>
                <c:pt idx="58">
                  <c:v>44958</c:v>
                </c:pt>
                <c:pt idx="59">
                  <c:v>44986</c:v>
                </c:pt>
                <c:pt idx="60">
                  <c:v>45017</c:v>
                </c:pt>
                <c:pt idx="61">
                  <c:v>45047</c:v>
                </c:pt>
                <c:pt idx="62">
                  <c:v>45078</c:v>
                </c:pt>
                <c:pt idx="63">
                  <c:v>45108</c:v>
                </c:pt>
                <c:pt idx="64">
                  <c:v>45139</c:v>
                </c:pt>
                <c:pt idx="65">
                  <c:v>45170</c:v>
                </c:pt>
                <c:pt idx="66">
                  <c:v>45200</c:v>
                </c:pt>
                <c:pt idx="67">
                  <c:v>45231</c:v>
                </c:pt>
                <c:pt idx="68">
                  <c:v>45261</c:v>
                </c:pt>
                <c:pt idx="69">
                  <c:v>45292</c:v>
                </c:pt>
                <c:pt idx="70">
                  <c:v>45323</c:v>
                </c:pt>
                <c:pt idx="71">
                  <c:v>45352</c:v>
                </c:pt>
              </c:numCache>
            </c:numRef>
          </c:cat>
          <c:val>
            <c:numRef>
              <c:f>ChartData!$M$85:$CF$85</c:f>
              <c:numCache>
                <c:formatCode>#,##0_);\(#,##0\);"-  ";" "@" "</c:formatCode>
                <c:ptCount val="72"/>
                <c:pt idx="0">
                  <c:v>#N/A</c:v>
                </c:pt>
                <c:pt idx="1">
                  <c:v>#N/A</c:v>
                </c:pt>
                <c:pt idx="2">
                  <c:v>#N/A</c:v>
                </c:pt>
                <c:pt idx="3">
                  <c:v>#N/A</c:v>
                </c:pt>
                <c:pt idx="4">
                  <c:v>#N/A</c:v>
                </c:pt>
                <c:pt idx="5">
                  <c:v>#N/A</c:v>
                </c:pt>
                <c:pt idx="6">
                  <c:v>#N/A</c:v>
                </c:pt>
                <c:pt idx="7">
                  <c:v>#N/A</c:v>
                </c:pt>
                <c:pt idx="8">
                  <c:v>#N/A</c:v>
                </c:pt>
                <c:pt idx="9">
                  <c:v>#N/A</c:v>
                </c:pt>
                <c:pt idx="10">
                  <c:v>#N/A</c:v>
                </c:pt>
                <c:pt idx="11">
                  <c:v>12224.69569243303</c:v>
                </c:pt>
                <c:pt idx="12">
                  <c:v>12994.456832090913</c:v>
                </c:pt>
                <c:pt idx="13">
                  <c:v>12994.456832090913</c:v>
                </c:pt>
                <c:pt idx="14">
                  <c:v>14618.763936102274</c:v>
                </c:pt>
                <c:pt idx="15">
                  <c:v>17867.378144125003</c:v>
                </c:pt>
                <c:pt idx="16">
                  <c:v>19210.23608810905</c:v>
                </c:pt>
                <c:pt idx="17">
                  <c:v>17463.850989190047</c:v>
                </c:pt>
                <c:pt idx="18">
                  <c:v>13971.080791352033</c:v>
                </c:pt>
                <c:pt idx="19">
                  <c:v>12224.69569243303</c:v>
                </c:pt>
                <c:pt idx="20">
                  <c:v>12224.69569243303</c:v>
                </c:pt>
                <c:pt idx="21">
                  <c:v>12224.69569243303</c:v>
                </c:pt>
                <c:pt idx="22">
                  <c:v>12224.69569243303</c:v>
                </c:pt>
                <c:pt idx="23">
                  <c:v>12224.69569243303</c:v>
                </c:pt>
                <c:pt idx="24">
                  <c:v>13403.338310138704</c:v>
                </c:pt>
                <c:pt idx="25">
                  <c:v>13403.338310138704</c:v>
                </c:pt>
                <c:pt idx="26">
                  <c:v>15078.755598906042</c:v>
                </c:pt>
                <c:pt idx="27">
                  <c:v>18429.59017644071</c:v>
                </c:pt>
                <c:pt idx="28">
                  <c:v>19788.839939610029</c:v>
                </c:pt>
                <c:pt idx="29">
                  <c:v>17989.854490554575</c:v>
                </c:pt>
                <c:pt idx="30">
                  <c:v>14391.883592443661</c:v>
                </c:pt>
                <c:pt idx="31">
                  <c:v>12592.898143388204</c:v>
                </c:pt>
                <c:pt idx="32">
                  <c:v>12592.898143388204</c:v>
                </c:pt>
                <c:pt idx="33">
                  <c:v>12592.898143388204</c:v>
                </c:pt>
                <c:pt idx="34">
                  <c:v>12592.898143388204</c:v>
                </c:pt>
                <c:pt idx="35">
                  <c:v>12592.898143388204</c:v>
                </c:pt>
                <c:pt idx="36">
                  <c:v>13677.030608210949</c:v>
                </c:pt>
                <c:pt idx="37">
                  <c:v>13677.030608210949</c:v>
                </c:pt>
                <c:pt idx="38">
                  <c:v>15386.659434237325</c:v>
                </c:pt>
                <c:pt idx="39">
                  <c:v>18805.917086290061</c:v>
                </c:pt>
                <c:pt idx="40">
                  <c:v>20160.287638796053</c:v>
                </c:pt>
                <c:pt idx="41">
                  <c:v>18327.534217087323</c:v>
                </c:pt>
                <c:pt idx="42">
                  <c:v>14662.027373669855</c:v>
                </c:pt>
                <c:pt idx="43">
                  <c:v>12829.273951961124</c:v>
                </c:pt>
                <c:pt idx="44">
                  <c:v>12829.273951961124</c:v>
                </c:pt>
                <c:pt idx="45">
                  <c:v>12829.273951961124</c:v>
                </c:pt>
                <c:pt idx="46">
                  <c:v>12829.273951961124</c:v>
                </c:pt>
                <c:pt idx="47">
                  <c:v>12829.273951961124</c:v>
                </c:pt>
                <c:pt idx="48">
                  <c:v>13799.697072061026</c:v>
                </c:pt>
                <c:pt idx="49">
                  <c:v>13799.697072061026</c:v>
                </c:pt>
                <c:pt idx="50">
                  <c:v>15524.659206068653</c:v>
                </c:pt>
                <c:pt idx="51">
                  <c:v>18974.583474083913</c:v>
                </c:pt>
                <c:pt idx="52">
                  <c:v>20313.785076401837</c:v>
                </c:pt>
                <c:pt idx="53">
                  <c:v>18467.077342183489</c:v>
                </c:pt>
                <c:pt idx="54">
                  <c:v>14773.661873746791</c:v>
                </c:pt>
                <c:pt idx="55">
                  <c:v>12926.95413952844</c:v>
                </c:pt>
                <c:pt idx="56">
                  <c:v>12926.95413952844</c:v>
                </c:pt>
                <c:pt idx="57">
                  <c:v>12926.95413952844</c:v>
                </c:pt>
                <c:pt idx="58">
                  <c:v>12926.95413952844</c:v>
                </c:pt>
                <c:pt idx="59">
                  <c:v>12926.95413952844</c:v>
                </c:pt>
                <c:pt idx="60">
                  <c:v>13768.991182535581</c:v>
                </c:pt>
                <c:pt idx="61">
                  <c:v>13768.991182535581</c:v>
                </c:pt>
                <c:pt idx="62">
                  <c:v>15490.115080352531</c:v>
                </c:pt>
                <c:pt idx="63">
                  <c:v>18932.362875986422</c:v>
                </c:pt>
                <c:pt idx="64">
                  <c:v>20242.771643854518</c:v>
                </c:pt>
                <c:pt idx="65">
                  <c:v>18402.519676231379</c:v>
                </c:pt>
                <c:pt idx="66">
                  <c:v>14722.015740985102</c:v>
                </c:pt>
                <c:pt idx="67">
                  <c:v>12881.763773361965</c:v>
                </c:pt>
                <c:pt idx="68">
                  <c:v>12881.763773361965</c:v>
                </c:pt>
                <c:pt idx="69">
                  <c:v>12881.763773361965</c:v>
                </c:pt>
                <c:pt idx="70">
                  <c:v>12881.763773361965</c:v>
                </c:pt>
                <c:pt idx="71">
                  <c:v>12881.763773361965</c:v>
                </c:pt>
              </c:numCache>
            </c:numRef>
          </c:val>
          <c:smooth val="0"/>
          <c:extLst>
            <c:ext xmlns:c16="http://schemas.microsoft.com/office/drawing/2014/chart" uri="{C3380CC4-5D6E-409C-BE32-E72D297353CC}">
              <c16:uniqueId val="{00000004-9D54-4764-A100-29C4DC0549AC}"/>
            </c:ext>
          </c:extLst>
        </c:ser>
        <c:ser>
          <c:idx val="5"/>
          <c:order val="5"/>
          <c:tx>
            <c:strRef>
              <c:f>ChartData!$E$86</c:f>
              <c:strCache>
                <c:ptCount val="1"/>
                <c:pt idx="0">
                  <c:v> Trainers - forecast</c:v>
                </c:pt>
              </c:strCache>
            </c:strRef>
          </c:tx>
          <c:spPr>
            <a:ln w="15875" cap="rnd">
              <a:solidFill>
                <a:srgbClr val="FF0000"/>
              </a:solidFill>
              <a:round/>
            </a:ln>
            <a:effectLst/>
          </c:spPr>
          <c:marker>
            <c:symbol val="none"/>
          </c:marker>
          <c:cat>
            <c:numRef>
              <c:f>ChartData!$M$11:$CF$11</c:f>
              <c:numCache>
                <c:formatCode>dd\ mmm\ yy_);\(###0\);"-  ";" "@" "</c:formatCode>
                <c:ptCount val="7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pt idx="12">
                  <c:v>43556</c:v>
                </c:pt>
                <c:pt idx="13">
                  <c:v>43586</c:v>
                </c:pt>
                <c:pt idx="14">
                  <c:v>43617</c:v>
                </c:pt>
                <c:pt idx="15">
                  <c:v>43647</c:v>
                </c:pt>
                <c:pt idx="16">
                  <c:v>43678</c:v>
                </c:pt>
                <c:pt idx="17">
                  <c:v>43709</c:v>
                </c:pt>
                <c:pt idx="18">
                  <c:v>43739</c:v>
                </c:pt>
                <c:pt idx="19">
                  <c:v>43770</c:v>
                </c:pt>
                <c:pt idx="20">
                  <c:v>43800</c:v>
                </c:pt>
                <c:pt idx="21">
                  <c:v>43831</c:v>
                </c:pt>
                <c:pt idx="22">
                  <c:v>43862</c:v>
                </c:pt>
                <c:pt idx="23">
                  <c:v>43891</c:v>
                </c:pt>
                <c:pt idx="24">
                  <c:v>43922</c:v>
                </c:pt>
                <c:pt idx="25">
                  <c:v>43952</c:v>
                </c:pt>
                <c:pt idx="26">
                  <c:v>43983</c:v>
                </c:pt>
                <c:pt idx="27">
                  <c:v>44013</c:v>
                </c:pt>
                <c:pt idx="28">
                  <c:v>44044</c:v>
                </c:pt>
                <c:pt idx="29">
                  <c:v>44075</c:v>
                </c:pt>
                <c:pt idx="30">
                  <c:v>44105</c:v>
                </c:pt>
                <c:pt idx="31">
                  <c:v>44136</c:v>
                </c:pt>
                <c:pt idx="32">
                  <c:v>44166</c:v>
                </c:pt>
                <c:pt idx="33">
                  <c:v>44197</c:v>
                </c:pt>
                <c:pt idx="34">
                  <c:v>44228</c:v>
                </c:pt>
                <c:pt idx="35">
                  <c:v>44256</c:v>
                </c:pt>
                <c:pt idx="36">
                  <c:v>44287</c:v>
                </c:pt>
                <c:pt idx="37">
                  <c:v>44317</c:v>
                </c:pt>
                <c:pt idx="38">
                  <c:v>44348</c:v>
                </c:pt>
                <c:pt idx="39">
                  <c:v>44378</c:v>
                </c:pt>
                <c:pt idx="40">
                  <c:v>44409</c:v>
                </c:pt>
                <c:pt idx="41">
                  <c:v>44440</c:v>
                </c:pt>
                <c:pt idx="42">
                  <c:v>44470</c:v>
                </c:pt>
                <c:pt idx="43">
                  <c:v>44501</c:v>
                </c:pt>
                <c:pt idx="44">
                  <c:v>44531</c:v>
                </c:pt>
                <c:pt idx="45">
                  <c:v>44562</c:v>
                </c:pt>
                <c:pt idx="46">
                  <c:v>44593</c:v>
                </c:pt>
                <c:pt idx="47">
                  <c:v>44621</c:v>
                </c:pt>
                <c:pt idx="48">
                  <c:v>44652</c:v>
                </c:pt>
                <c:pt idx="49">
                  <c:v>44682</c:v>
                </c:pt>
                <c:pt idx="50">
                  <c:v>44713</c:v>
                </c:pt>
                <c:pt idx="51">
                  <c:v>44743</c:v>
                </c:pt>
                <c:pt idx="52">
                  <c:v>44774</c:v>
                </c:pt>
                <c:pt idx="53">
                  <c:v>44805</c:v>
                </c:pt>
                <c:pt idx="54">
                  <c:v>44835</c:v>
                </c:pt>
                <c:pt idx="55">
                  <c:v>44866</c:v>
                </c:pt>
                <c:pt idx="56">
                  <c:v>44896</c:v>
                </c:pt>
                <c:pt idx="57">
                  <c:v>44927</c:v>
                </c:pt>
                <c:pt idx="58">
                  <c:v>44958</c:v>
                </c:pt>
                <c:pt idx="59">
                  <c:v>44986</c:v>
                </c:pt>
                <c:pt idx="60">
                  <c:v>45017</c:v>
                </c:pt>
                <c:pt idx="61">
                  <c:v>45047</c:v>
                </c:pt>
                <c:pt idx="62">
                  <c:v>45078</c:v>
                </c:pt>
                <c:pt idx="63">
                  <c:v>45108</c:v>
                </c:pt>
                <c:pt idx="64">
                  <c:v>45139</c:v>
                </c:pt>
                <c:pt idx="65">
                  <c:v>45170</c:v>
                </c:pt>
                <c:pt idx="66">
                  <c:v>45200</c:v>
                </c:pt>
                <c:pt idx="67">
                  <c:v>45231</c:v>
                </c:pt>
                <c:pt idx="68">
                  <c:v>45261</c:v>
                </c:pt>
                <c:pt idx="69">
                  <c:v>45292</c:v>
                </c:pt>
                <c:pt idx="70">
                  <c:v>45323</c:v>
                </c:pt>
                <c:pt idx="71">
                  <c:v>45352</c:v>
                </c:pt>
              </c:numCache>
            </c:numRef>
          </c:cat>
          <c:val>
            <c:numRef>
              <c:f>ChartData!$M$86:$CF$86</c:f>
              <c:numCache>
                <c:formatCode>#,##0_);\(#,##0\);"-  ";" "@" "</c:formatCode>
                <c:ptCount val="72"/>
                <c:pt idx="0">
                  <c:v>#N/A</c:v>
                </c:pt>
                <c:pt idx="1">
                  <c:v>#N/A</c:v>
                </c:pt>
                <c:pt idx="2">
                  <c:v>#N/A</c:v>
                </c:pt>
                <c:pt idx="3">
                  <c:v>#N/A</c:v>
                </c:pt>
                <c:pt idx="4">
                  <c:v>#N/A</c:v>
                </c:pt>
                <c:pt idx="5">
                  <c:v>#N/A</c:v>
                </c:pt>
                <c:pt idx="6">
                  <c:v>#N/A</c:v>
                </c:pt>
                <c:pt idx="7">
                  <c:v>#N/A</c:v>
                </c:pt>
                <c:pt idx="8">
                  <c:v>#N/A</c:v>
                </c:pt>
                <c:pt idx="9">
                  <c:v>#N/A</c:v>
                </c:pt>
                <c:pt idx="10">
                  <c:v>#N/A</c:v>
                </c:pt>
                <c:pt idx="11">
                  <c:v>8358.2748652656319</c:v>
                </c:pt>
                <c:pt idx="12">
                  <c:v>9869.7205666422888</c:v>
                </c:pt>
                <c:pt idx="13">
                  <c:v>9869.7205666422888</c:v>
                </c:pt>
                <c:pt idx="14">
                  <c:v>11103.435637472576</c:v>
                </c:pt>
                <c:pt idx="15">
                  <c:v>13570.865779133146</c:v>
                </c:pt>
                <c:pt idx="16">
                  <c:v>14578.00923712119</c:v>
                </c:pt>
                <c:pt idx="17">
                  <c:v>13252.735670110171</c:v>
                </c:pt>
                <c:pt idx="18">
                  <c:v>10602.188536088135</c:v>
                </c:pt>
                <c:pt idx="19">
                  <c:v>9276.9149690771192</c:v>
                </c:pt>
                <c:pt idx="20">
                  <c:v>9276.9149690771192</c:v>
                </c:pt>
                <c:pt idx="21">
                  <c:v>9276.9149690771192</c:v>
                </c:pt>
                <c:pt idx="22">
                  <c:v>9276.9149690771192</c:v>
                </c:pt>
                <c:pt idx="23">
                  <c:v>9276.9149690771192</c:v>
                </c:pt>
                <c:pt idx="24">
                  <c:v>10902.568016222249</c:v>
                </c:pt>
                <c:pt idx="25">
                  <c:v>10902.568016222249</c:v>
                </c:pt>
                <c:pt idx="26">
                  <c:v>12265.389018250033</c:v>
                </c:pt>
                <c:pt idx="27">
                  <c:v>14991.031022305589</c:v>
                </c:pt>
                <c:pt idx="28">
                  <c:v>16083.28529628093</c:v>
                </c:pt>
                <c:pt idx="29">
                  <c:v>14621.168451164485</c:v>
                </c:pt>
                <c:pt idx="30">
                  <c:v>11696.934760931585</c:v>
                </c:pt>
                <c:pt idx="31">
                  <c:v>10234.81791581514</c:v>
                </c:pt>
                <c:pt idx="32">
                  <c:v>10234.81791581514</c:v>
                </c:pt>
                <c:pt idx="33">
                  <c:v>10234.81791581514</c:v>
                </c:pt>
                <c:pt idx="34">
                  <c:v>10234.81791581514</c:v>
                </c:pt>
                <c:pt idx="35">
                  <c:v>10234.81791581514</c:v>
                </c:pt>
                <c:pt idx="36">
                  <c:v>12610.830349366795</c:v>
                </c:pt>
                <c:pt idx="37">
                  <c:v>12610.830349366795</c:v>
                </c:pt>
                <c:pt idx="38">
                  <c:v>14187.184143037641</c:v>
                </c:pt>
                <c:pt idx="39">
                  <c:v>17339.891730379346</c:v>
                </c:pt>
                <c:pt idx="40">
                  <c:v>18574.08433621599</c:v>
                </c:pt>
                <c:pt idx="41">
                  <c:v>16885.531214741812</c:v>
                </c:pt>
                <c:pt idx="42">
                  <c:v>13508.424971793451</c:v>
                </c:pt>
                <c:pt idx="43">
                  <c:v>11819.87185031927</c:v>
                </c:pt>
                <c:pt idx="44">
                  <c:v>11819.87185031927</c:v>
                </c:pt>
                <c:pt idx="45">
                  <c:v>11819.87185031927</c:v>
                </c:pt>
                <c:pt idx="46">
                  <c:v>11819.87185031927</c:v>
                </c:pt>
                <c:pt idx="47">
                  <c:v>11819.87185031927</c:v>
                </c:pt>
                <c:pt idx="48">
                  <c:v>15236.108633193719</c:v>
                </c:pt>
                <c:pt idx="49">
                  <c:v>15236.108633193719</c:v>
                </c:pt>
                <c:pt idx="50">
                  <c:v>17140.622212342936</c:v>
                </c:pt>
                <c:pt idx="51">
                  <c:v>20949.649370641364</c:v>
                </c:pt>
                <c:pt idx="52">
                  <c:v>22411.550512254867</c:v>
                </c:pt>
                <c:pt idx="53">
                  <c:v>20374.136829322604</c:v>
                </c:pt>
                <c:pt idx="54">
                  <c:v>16299.309463458085</c:v>
                </c:pt>
                <c:pt idx="55">
                  <c:v>14261.895780525825</c:v>
                </c:pt>
                <c:pt idx="56">
                  <c:v>14261.895780525825</c:v>
                </c:pt>
                <c:pt idx="57">
                  <c:v>14261.895780525825</c:v>
                </c:pt>
                <c:pt idx="58">
                  <c:v>14261.895780525825</c:v>
                </c:pt>
                <c:pt idx="59">
                  <c:v>14261.895780525825</c:v>
                </c:pt>
                <c:pt idx="60">
                  <c:v>19195.500813388564</c:v>
                </c:pt>
                <c:pt idx="61">
                  <c:v>19195.500813388564</c:v>
                </c:pt>
                <c:pt idx="62">
                  <c:v>21594.938415062134</c:v>
                </c:pt>
                <c:pt idx="63">
                  <c:v>26393.813618409273</c:v>
                </c:pt>
                <c:pt idx="64">
                  <c:v>28200.723429443577</c:v>
                </c:pt>
                <c:pt idx="65">
                  <c:v>25637.021299494158</c:v>
                </c:pt>
                <c:pt idx="66">
                  <c:v>20509.617039595323</c:v>
                </c:pt>
                <c:pt idx="67">
                  <c:v>17945.914909645915</c:v>
                </c:pt>
                <c:pt idx="68">
                  <c:v>17945.914909645915</c:v>
                </c:pt>
                <c:pt idx="69">
                  <c:v>17945.914909645915</c:v>
                </c:pt>
                <c:pt idx="70">
                  <c:v>17945.914909645915</c:v>
                </c:pt>
                <c:pt idx="71">
                  <c:v>17945.914909645915</c:v>
                </c:pt>
              </c:numCache>
            </c:numRef>
          </c:val>
          <c:smooth val="0"/>
          <c:extLst>
            <c:ext xmlns:c16="http://schemas.microsoft.com/office/drawing/2014/chart" uri="{C3380CC4-5D6E-409C-BE32-E72D297353CC}">
              <c16:uniqueId val="{00000005-9D54-4764-A100-29C4DC0549AC}"/>
            </c:ext>
          </c:extLst>
        </c:ser>
        <c:ser>
          <c:idx val="6"/>
          <c:order val="6"/>
          <c:tx>
            <c:strRef>
              <c:f>ChartData!$E$87</c:f>
              <c:strCache>
                <c:ptCount val="1"/>
                <c:pt idx="0">
                  <c:v> Boots - forecast</c:v>
                </c:pt>
              </c:strCache>
            </c:strRef>
          </c:tx>
          <c:spPr>
            <a:ln w="15875" cap="rnd">
              <a:solidFill>
                <a:srgbClr val="00B050"/>
              </a:solidFill>
              <a:round/>
            </a:ln>
            <a:effectLst/>
          </c:spPr>
          <c:marker>
            <c:symbol val="none"/>
          </c:marker>
          <c:cat>
            <c:numRef>
              <c:f>ChartData!$M$11:$CF$11</c:f>
              <c:numCache>
                <c:formatCode>dd\ mmm\ yy_);\(###0\);"-  ";" "@" "</c:formatCode>
                <c:ptCount val="7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pt idx="12">
                  <c:v>43556</c:v>
                </c:pt>
                <c:pt idx="13">
                  <c:v>43586</c:v>
                </c:pt>
                <c:pt idx="14">
                  <c:v>43617</c:v>
                </c:pt>
                <c:pt idx="15">
                  <c:v>43647</c:v>
                </c:pt>
                <c:pt idx="16">
                  <c:v>43678</c:v>
                </c:pt>
                <c:pt idx="17">
                  <c:v>43709</c:v>
                </c:pt>
                <c:pt idx="18">
                  <c:v>43739</c:v>
                </c:pt>
                <c:pt idx="19">
                  <c:v>43770</c:v>
                </c:pt>
                <c:pt idx="20">
                  <c:v>43800</c:v>
                </c:pt>
                <c:pt idx="21">
                  <c:v>43831</c:v>
                </c:pt>
                <c:pt idx="22">
                  <c:v>43862</c:v>
                </c:pt>
                <c:pt idx="23">
                  <c:v>43891</c:v>
                </c:pt>
                <c:pt idx="24">
                  <c:v>43922</c:v>
                </c:pt>
                <c:pt idx="25">
                  <c:v>43952</c:v>
                </c:pt>
                <c:pt idx="26">
                  <c:v>43983</c:v>
                </c:pt>
                <c:pt idx="27">
                  <c:v>44013</c:v>
                </c:pt>
                <c:pt idx="28">
                  <c:v>44044</c:v>
                </c:pt>
                <c:pt idx="29">
                  <c:v>44075</c:v>
                </c:pt>
                <c:pt idx="30">
                  <c:v>44105</c:v>
                </c:pt>
                <c:pt idx="31">
                  <c:v>44136</c:v>
                </c:pt>
                <c:pt idx="32">
                  <c:v>44166</c:v>
                </c:pt>
                <c:pt idx="33">
                  <c:v>44197</c:v>
                </c:pt>
                <c:pt idx="34">
                  <c:v>44228</c:v>
                </c:pt>
                <c:pt idx="35">
                  <c:v>44256</c:v>
                </c:pt>
                <c:pt idx="36">
                  <c:v>44287</c:v>
                </c:pt>
                <c:pt idx="37">
                  <c:v>44317</c:v>
                </c:pt>
                <c:pt idx="38">
                  <c:v>44348</c:v>
                </c:pt>
                <c:pt idx="39">
                  <c:v>44378</c:v>
                </c:pt>
                <c:pt idx="40">
                  <c:v>44409</c:v>
                </c:pt>
                <c:pt idx="41">
                  <c:v>44440</c:v>
                </c:pt>
                <c:pt idx="42">
                  <c:v>44470</c:v>
                </c:pt>
                <c:pt idx="43">
                  <c:v>44501</c:v>
                </c:pt>
                <c:pt idx="44">
                  <c:v>44531</c:v>
                </c:pt>
                <c:pt idx="45">
                  <c:v>44562</c:v>
                </c:pt>
                <c:pt idx="46">
                  <c:v>44593</c:v>
                </c:pt>
                <c:pt idx="47">
                  <c:v>44621</c:v>
                </c:pt>
                <c:pt idx="48">
                  <c:v>44652</c:v>
                </c:pt>
                <c:pt idx="49">
                  <c:v>44682</c:v>
                </c:pt>
                <c:pt idx="50">
                  <c:v>44713</c:v>
                </c:pt>
                <c:pt idx="51">
                  <c:v>44743</c:v>
                </c:pt>
                <c:pt idx="52">
                  <c:v>44774</c:v>
                </c:pt>
                <c:pt idx="53">
                  <c:v>44805</c:v>
                </c:pt>
                <c:pt idx="54">
                  <c:v>44835</c:v>
                </c:pt>
                <c:pt idx="55">
                  <c:v>44866</c:v>
                </c:pt>
                <c:pt idx="56">
                  <c:v>44896</c:v>
                </c:pt>
                <c:pt idx="57">
                  <c:v>44927</c:v>
                </c:pt>
                <c:pt idx="58">
                  <c:v>44958</c:v>
                </c:pt>
                <c:pt idx="59">
                  <c:v>44986</c:v>
                </c:pt>
                <c:pt idx="60">
                  <c:v>45017</c:v>
                </c:pt>
                <c:pt idx="61">
                  <c:v>45047</c:v>
                </c:pt>
                <c:pt idx="62">
                  <c:v>45078</c:v>
                </c:pt>
                <c:pt idx="63">
                  <c:v>45108</c:v>
                </c:pt>
                <c:pt idx="64">
                  <c:v>45139</c:v>
                </c:pt>
                <c:pt idx="65">
                  <c:v>45170</c:v>
                </c:pt>
                <c:pt idx="66">
                  <c:v>45200</c:v>
                </c:pt>
                <c:pt idx="67">
                  <c:v>45231</c:v>
                </c:pt>
                <c:pt idx="68">
                  <c:v>45261</c:v>
                </c:pt>
                <c:pt idx="69">
                  <c:v>45292</c:v>
                </c:pt>
                <c:pt idx="70">
                  <c:v>45323</c:v>
                </c:pt>
                <c:pt idx="71">
                  <c:v>45352</c:v>
                </c:pt>
              </c:numCache>
            </c:numRef>
          </c:cat>
          <c:val>
            <c:numRef>
              <c:f>ChartData!$M$87:$CF$87</c:f>
              <c:numCache>
                <c:formatCode>#,##0_);\(#,##0\);"-  ";" "@" "</c:formatCode>
                <c:ptCount val="72"/>
                <c:pt idx="0">
                  <c:v>#N/A</c:v>
                </c:pt>
                <c:pt idx="1">
                  <c:v>#N/A</c:v>
                </c:pt>
                <c:pt idx="2">
                  <c:v>#N/A</c:v>
                </c:pt>
                <c:pt idx="3">
                  <c:v>#N/A</c:v>
                </c:pt>
                <c:pt idx="4">
                  <c:v>#N/A</c:v>
                </c:pt>
                <c:pt idx="5">
                  <c:v>#N/A</c:v>
                </c:pt>
                <c:pt idx="6">
                  <c:v>#N/A</c:v>
                </c:pt>
                <c:pt idx="7">
                  <c:v>#N/A</c:v>
                </c:pt>
                <c:pt idx="8">
                  <c:v>#N/A</c:v>
                </c:pt>
                <c:pt idx="9">
                  <c:v>#N/A</c:v>
                </c:pt>
                <c:pt idx="10">
                  <c:v>#N/A</c:v>
                </c:pt>
                <c:pt idx="11">
                  <c:v>15265.61267146335</c:v>
                </c:pt>
                <c:pt idx="12">
                  <c:v>22355.469522388568</c:v>
                </c:pt>
                <c:pt idx="13">
                  <c:v>22355.469522388568</c:v>
                </c:pt>
                <c:pt idx="14">
                  <c:v>25149.903212687139</c:v>
                </c:pt>
                <c:pt idx="15">
                  <c:v>30738.770593284284</c:v>
                </c:pt>
                <c:pt idx="16">
                  <c:v>32417.34302326434</c:v>
                </c:pt>
                <c:pt idx="17">
                  <c:v>29470.311839331214</c:v>
                </c:pt>
                <c:pt idx="18">
                  <c:v>23576.249471464977</c:v>
                </c:pt>
                <c:pt idx="19">
                  <c:v>20629.218287531854</c:v>
                </c:pt>
                <c:pt idx="20">
                  <c:v>20629.218287531854</c:v>
                </c:pt>
                <c:pt idx="21">
                  <c:v>20629.218287531854</c:v>
                </c:pt>
                <c:pt idx="22">
                  <c:v>20629.218287531854</c:v>
                </c:pt>
                <c:pt idx="23">
                  <c:v>20629.218287531854</c:v>
                </c:pt>
                <c:pt idx="24">
                  <c:v>27960.51878049309</c:v>
                </c:pt>
                <c:pt idx="25">
                  <c:v>27960.51878049309</c:v>
                </c:pt>
                <c:pt idx="26">
                  <c:v>31455.583628054726</c:v>
                </c:pt>
                <c:pt idx="27">
                  <c:v>38445.713323178003</c:v>
                </c:pt>
                <c:pt idx="28">
                  <c:v>40526.197654559612</c:v>
                </c:pt>
                <c:pt idx="29">
                  <c:v>36841.997867781465</c:v>
                </c:pt>
                <c:pt idx="30">
                  <c:v>29473.598294225165</c:v>
                </c:pt>
                <c:pt idx="31">
                  <c:v>25789.398507447029</c:v>
                </c:pt>
                <c:pt idx="32">
                  <c:v>25789.398507447029</c:v>
                </c:pt>
                <c:pt idx="33">
                  <c:v>25789.398507447029</c:v>
                </c:pt>
                <c:pt idx="34">
                  <c:v>25789.398507447029</c:v>
                </c:pt>
                <c:pt idx="35">
                  <c:v>25789.398507447029</c:v>
                </c:pt>
                <c:pt idx="36">
                  <c:v>36423.205084254194</c:v>
                </c:pt>
                <c:pt idx="37">
                  <c:v>36423.205084254194</c:v>
                </c:pt>
                <c:pt idx="38">
                  <c:v>40976.105719785955</c:v>
                </c:pt>
                <c:pt idx="39">
                  <c:v>50081.906990849508</c:v>
                </c:pt>
                <c:pt idx="40">
                  <c:v>52753.319557595496</c:v>
                </c:pt>
                <c:pt idx="41">
                  <c:v>47957.563234177724</c:v>
                </c:pt>
                <c:pt idx="42">
                  <c:v>38366.050587342179</c:v>
                </c:pt>
                <c:pt idx="43">
                  <c:v>33570.294263924414</c:v>
                </c:pt>
                <c:pt idx="44">
                  <c:v>33570.294263924414</c:v>
                </c:pt>
                <c:pt idx="45">
                  <c:v>33570.294263924414</c:v>
                </c:pt>
                <c:pt idx="46">
                  <c:v>33570.294263924414</c:v>
                </c:pt>
                <c:pt idx="47">
                  <c:v>33570.294263924414</c:v>
                </c:pt>
                <c:pt idx="48">
                  <c:v>49323.268685680596</c:v>
                </c:pt>
                <c:pt idx="49">
                  <c:v>49323.268685680596</c:v>
                </c:pt>
                <c:pt idx="50">
                  <c:v>55488.677271390668</c:v>
                </c:pt>
                <c:pt idx="51">
                  <c:v>67819.494442810828</c:v>
                </c:pt>
                <c:pt idx="52">
                  <c:v>71396.515869683702</c:v>
                </c:pt>
                <c:pt idx="53">
                  <c:v>64905.923517894276</c:v>
                </c:pt>
                <c:pt idx="54">
                  <c:v>51924.738814315409</c:v>
                </c:pt>
                <c:pt idx="55">
                  <c:v>45434.146462525998</c:v>
                </c:pt>
                <c:pt idx="56">
                  <c:v>45434.146462525998</c:v>
                </c:pt>
                <c:pt idx="57">
                  <c:v>45434.146462525998</c:v>
                </c:pt>
                <c:pt idx="58">
                  <c:v>45434.146462525998</c:v>
                </c:pt>
                <c:pt idx="59">
                  <c:v>45434.146462525998</c:v>
                </c:pt>
                <c:pt idx="60">
                  <c:v>66773.008614368184</c:v>
                </c:pt>
                <c:pt idx="61">
                  <c:v>66773.008614368184</c:v>
                </c:pt>
                <c:pt idx="62">
                  <c:v>75119.634691164203</c:v>
                </c:pt>
                <c:pt idx="63">
                  <c:v>91812.886844756242</c:v>
                </c:pt>
                <c:pt idx="64">
                  <c:v>96602.518535339055</c:v>
                </c:pt>
                <c:pt idx="65">
                  <c:v>87820.471395762754</c:v>
                </c:pt>
                <c:pt idx="66">
                  <c:v>70256.377116610209</c:v>
                </c:pt>
                <c:pt idx="67">
                  <c:v>61474.329977033944</c:v>
                </c:pt>
                <c:pt idx="68">
                  <c:v>61474.329977033944</c:v>
                </c:pt>
                <c:pt idx="69">
                  <c:v>61474.329977033944</c:v>
                </c:pt>
                <c:pt idx="70">
                  <c:v>61474.329977033944</c:v>
                </c:pt>
                <c:pt idx="71">
                  <c:v>61474.329977033944</c:v>
                </c:pt>
              </c:numCache>
            </c:numRef>
          </c:val>
          <c:smooth val="0"/>
          <c:extLst>
            <c:ext xmlns:c16="http://schemas.microsoft.com/office/drawing/2014/chart" uri="{C3380CC4-5D6E-409C-BE32-E72D297353CC}">
              <c16:uniqueId val="{00000006-9D54-4764-A100-29C4DC0549AC}"/>
            </c:ext>
          </c:extLst>
        </c:ser>
        <c:ser>
          <c:idx val="7"/>
          <c:order val="7"/>
          <c:tx>
            <c:strRef>
              <c:f>ChartData!$E$88</c:f>
              <c:strCache>
                <c:ptCount val="1"/>
                <c:pt idx="0">
                  <c:v> Total - forecast</c:v>
                </c:pt>
              </c:strCache>
            </c:strRef>
          </c:tx>
          <c:spPr>
            <a:ln w="15875" cap="rnd">
              <a:solidFill>
                <a:schemeClr val="tx1"/>
              </a:solidFill>
              <a:round/>
            </a:ln>
            <a:effectLst/>
          </c:spPr>
          <c:marker>
            <c:symbol val="none"/>
          </c:marker>
          <c:cat>
            <c:numRef>
              <c:f>ChartData!$M$11:$CF$11</c:f>
              <c:numCache>
                <c:formatCode>dd\ mmm\ yy_);\(###0\);"-  ";" "@" "</c:formatCode>
                <c:ptCount val="7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pt idx="12">
                  <c:v>43556</c:v>
                </c:pt>
                <c:pt idx="13">
                  <c:v>43586</c:v>
                </c:pt>
                <c:pt idx="14">
                  <c:v>43617</c:v>
                </c:pt>
                <c:pt idx="15">
                  <c:v>43647</c:v>
                </c:pt>
                <c:pt idx="16">
                  <c:v>43678</c:v>
                </c:pt>
                <c:pt idx="17">
                  <c:v>43709</c:v>
                </c:pt>
                <c:pt idx="18">
                  <c:v>43739</c:v>
                </c:pt>
                <c:pt idx="19">
                  <c:v>43770</c:v>
                </c:pt>
                <c:pt idx="20">
                  <c:v>43800</c:v>
                </c:pt>
                <c:pt idx="21">
                  <c:v>43831</c:v>
                </c:pt>
                <c:pt idx="22">
                  <c:v>43862</c:v>
                </c:pt>
                <c:pt idx="23">
                  <c:v>43891</c:v>
                </c:pt>
                <c:pt idx="24">
                  <c:v>43922</c:v>
                </c:pt>
                <c:pt idx="25">
                  <c:v>43952</c:v>
                </c:pt>
                <c:pt idx="26">
                  <c:v>43983</c:v>
                </c:pt>
                <c:pt idx="27">
                  <c:v>44013</c:v>
                </c:pt>
                <c:pt idx="28">
                  <c:v>44044</c:v>
                </c:pt>
                <c:pt idx="29">
                  <c:v>44075</c:v>
                </c:pt>
                <c:pt idx="30">
                  <c:v>44105</c:v>
                </c:pt>
                <c:pt idx="31">
                  <c:v>44136</c:v>
                </c:pt>
                <c:pt idx="32">
                  <c:v>44166</c:v>
                </c:pt>
                <c:pt idx="33">
                  <c:v>44197</c:v>
                </c:pt>
                <c:pt idx="34">
                  <c:v>44228</c:v>
                </c:pt>
                <c:pt idx="35">
                  <c:v>44256</c:v>
                </c:pt>
                <c:pt idx="36">
                  <c:v>44287</c:v>
                </c:pt>
                <c:pt idx="37">
                  <c:v>44317</c:v>
                </c:pt>
                <c:pt idx="38">
                  <c:v>44348</c:v>
                </c:pt>
                <c:pt idx="39">
                  <c:v>44378</c:v>
                </c:pt>
                <c:pt idx="40">
                  <c:v>44409</c:v>
                </c:pt>
                <c:pt idx="41">
                  <c:v>44440</c:v>
                </c:pt>
                <c:pt idx="42">
                  <c:v>44470</c:v>
                </c:pt>
                <c:pt idx="43">
                  <c:v>44501</c:v>
                </c:pt>
                <c:pt idx="44">
                  <c:v>44531</c:v>
                </c:pt>
                <c:pt idx="45">
                  <c:v>44562</c:v>
                </c:pt>
                <c:pt idx="46">
                  <c:v>44593</c:v>
                </c:pt>
                <c:pt idx="47">
                  <c:v>44621</c:v>
                </c:pt>
                <c:pt idx="48">
                  <c:v>44652</c:v>
                </c:pt>
                <c:pt idx="49">
                  <c:v>44682</c:v>
                </c:pt>
                <c:pt idx="50">
                  <c:v>44713</c:v>
                </c:pt>
                <c:pt idx="51">
                  <c:v>44743</c:v>
                </c:pt>
                <c:pt idx="52">
                  <c:v>44774</c:v>
                </c:pt>
                <c:pt idx="53">
                  <c:v>44805</c:v>
                </c:pt>
                <c:pt idx="54">
                  <c:v>44835</c:v>
                </c:pt>
                <c:pt idx="55">
                  <c:v>44866</c:v>
                </c:pt>
                <c:pt idx="56">
                  <c:v>44896</c:v>
                </c:pt>
                <c:pt idx="57">
                  <c:v>44927</c:v>
                </c:pt>
                <c:pt idx="58">
                  <c:v>44958</c:v>
                </c:pt>
                <c:pt idx="59">
                  <c:v>44986</c:v>
                </c:pt>
                <c:pt idx="60">
                  <c:v>45017</c:v>
                </c:pt>
                <c:pt idx="61">
                  <c:v>45047</c:v>
                </c:pt>
                <c:pt idx="62">
                  <c:v>45078</c:v>
                </c:pt>
                <c:pt idx="63">
                  <c:v>45108</c:v>
                </c:pt>
                <c:pt idx="64">
                  <c:v>45139</c:v>
                </c:pt>
                <c:pt idx="65">
                  <c:v>45170</c:v>
                </c:pt>
                <c:pt idx="66">
                  <c:v>45200</c:v>
                </c:pt>
                <c:pt idx="67">
                  <c:v>45231</c:v>
                </c:pt>
                <c:pt idx="68">
                  <c:v>45261</c:v>
                </c:pt>
                <c:pt idx="69">
                  <c:v>45292</c:v>
                </c:pt>
                <c:pt idx="70">
                  <c:v>45323</c:v>
                </c:pt>
                <c:pt idx="71">
                  <c:v>45352</c:v>
                </c:pt>
              </c:numCache>
            </c:numRef>
          </c:cat>
          <c:val>
            <c:numRef>
              <c:f>ChartData!$M$88:$CF$88</c:f>
              <c:numCache>
                <c:formatCode>#,##0_);\(#,##0\);"-  ";" "@" "</c:formatCode>
                <c:ptCount val="72"/>
                <c:pt idx="0">
                  <c:v>#N/A</c:v>
                </c:pt>
                <c:pt idx="1">
                  <c:v>#N/A</c:v>
                </c:pt>
                <c:pt idx="2">
                  <c:v>#N/A</c:v>
                </c:pt>
                <c:pt idx="3">
                  <c:v>#N/A</c:v>
                </c:pt>
                <c:pt idx="4">
                  <c:v>#N/A</c:v>
                </c:pt>
                <c:pt idx="5">
                  <c:v>#N/A</c:v>
                </c:pt>
                <c:pt idx="6">
                  <c:v>#N/A</c:v>
                </c:pt>
                <c:pt idx="7">
                  <c:v>#N/A</c:v>
                </c:pt>
                <c:pt idx="8">
                  <c:v>#N/A</c:v>
                </c:pt>
                <c:pt idx="9">
                  <c:v>#N/A</c:v>
                </c:pt>
                <c:pt idx="10">
                  <c:v>#N/A</c:v>
                </c:pt>
                <c:pt idx="11">
                  <c:v>35848.583229162017</c:v>
                </c:pt>
                <c:pt idx="12">
                  <c:v>45219.646921121777</c:v>
                </c:pt>
                <c:pt idx="13">
                  <c:v>45219.646921121777</c:v>
                </c:pt>
                <c:pt idx="14">
                  <c:v>50872.102786261989</c:v>
                </c:pt>
                <c:pt idx="15">
                  <c:v>62177.014516542418</c:v>
                </c:pt>
                <c:pt idx="16">
                  <c:v>66205.588348494566</c:v>
                </c:pt>
                <c:pt idx="17">
                  <c:v>60186.898498631417</c:v>
                </c:pt>
                <c:pt idx="18">
                  <c:v>48149.518798905148</c:v>
                </c:pt>
                <c:pt idx="19">
                  <c:v>42130.828949042014</c:v>
                </c:pt>
                <c:pt idx="20">
                  <c:v>42130.828949042014</c:v>
                </c:pt>
                <c:pt idx="21">
                  <c:v>42130.828949042014</c:v>
                </c:pt>
                <c:pt idx="22">
                  <c:v>42130.828949042014</c:v>
                </c:pt>
                <c:pt idx="23">
                  <c:v>42130.828949042014</c:v>
                </c:pt>
                <c:pt idx="24">
                  <c:v>52266.42510685404</c:v>
                </c:pt>
                <c:pt idx="25">
                  <c:v>52266.42510685404</c:v>
                </c:pt>
                <c:pt idx="26">
                  <c:v>58799.728245210805</c:v>
                </c:pt>
                <c:pt idx="27">
                  <c:v>71866.334521924306</c:v>
                </c:pt>
                <c:pt idx="28">
                  <c:v>76398.322890450581</c:v>
                </c:pt>
                <c:pt idx="29">
                  <c:v>69453.020809500522</c:v>
                </c:pt>
                <c:pt idx="30">
                  <c:v>55562.41664760041</c:v>
                </c:pt>
                <c:pt idx="31">
                  <c:v>48617.114566650373</c:v>
                </c:pt>
                <c:pt idx="32">
                  <c:v>48617.114566650373</c:v>
                </c:pt>
                <c:pt idx="33">
                  <c:v>48617.114566650373</c:v>
                </c:pt>
                <c:pt idx="34">
                  <c:v>48617.114566650373</c:v>
                </c:pt>
                <c:pt idx="35">
                  <c:v>48617.114566650373</c:v>
                </c:pt>
                <c:pt idx="36">
                  <c:v>62711.066041831931</c:v>
                </c:pt>
                <c:pt idx="37">
                  <c:v>62711.066041831931</c:v>
                </c:pt>
                <c:pt idx="38">
                  <c:v>70549.949297060914</c:v>
                </c:pt>
                <c:pt idx="39">
                  <c:v>86227.715807518907</c:v>
                </c:pt>
                <c:pt idx="40">
                  <c:v>91487.691532607525</c:v>
                </c:pt>
                <c:pt idx="41">
                  <c:v>83170.628666006858</c:v>
                </c:pt>
                <c:pt idx="42">
                  <c:v>66536.502932805495</c:v>
                </c:pt>
                <c:pt idx="43">
                  <c:v>58219.440066204799</c:v>
                </c:pt>
                <c:pt idx="44">
                  <c:v>58219.440066204799</c:v>
                </c:pt>
                <c:pt idx="45">
                  <c:v>58219.440066204799</c:v>
                </c:pt>
                <c:pt idx="46">
                  <c:v>58219.440066204799</c:v>
                </c:pt>
                <c:pt idx="47">
                  <c:v>58219.440066204799</c:v>
                </c:pt>
                <c:pt idx="48">
                  <c:v>78359.074390935362</c:v>
                </c:pt>
                <c:pt idx="49">
                  <c:v>78359.074390935362</c:v>
                </c:pt>
                <c:pt idx="50">
                  <c:v>88153.958689802268</c:v>
                </c:pt>
                <c:pt idx="51">
                  <c:v>107743.72728753611</c:v>
                </c:pt>
                <c:pt idx="52">
                  <c:v>114121.85145834042</c:v>
                </c:pt>
                <c:pt idx="53">
                  <c:v>103747.13768940035</c:v>
                </c:pt>
                <c:pt idx="54">
                  <c:v>82997.710151520296</c:v>
                </c:pt>
                <c:pt idx="55">
                  <c:v>72622.996382580255</c:v>
                </c:pt>
                <c:pt idx="56">
                  <c:v>72622.996382580255</c:v>
                </c:pt>
                <c:pt idx="57">
                  <c:v>72622.996382580255</c:v>
                </c:pt>
                <c:pt idx="58">
                  <c:v>72622.996382580255</c:v>
                </c:pt>
                <c:pt idx="59">
                  <c:v>72622.996382580255</c:v>
                </c:pt>
                <c:pt idx="60">
                  <c:v>99737.500610292322</c:v>
                </c:pt>
                <c:pt idx="61">
                  <c:v>99737.500610292322</c:v>
                </c:pt>
                <c:pt idx="62">
                  <c:v>112204.68818657887</c:v>
                </c:pt>
                <c:pt idx="63">
                  <c:v>137139.06333915191</c:v>
                </c:pt>
                <c:pt idx="64">
                  <c:v>145046.01360863715</c:v>
                </c:pt>
                <c:pt idx="65">
                  <c:v>131860.01237148829</c:v>
                </c:pt>
                <c:pt idx="66">
                  <c:v>105488.00989719063</c:v>
                </c:pt>
                <c:pt idx="67">
                  <c:v>92302.008660041829</c:v>
                </c:pt>
                <c:pt idx="68">
                  <c:v>92302.008660041829</c:v>
                </c:pt>
                <c:pt idx="69">
                  <c:v>92302.008660041829</c:v>
                </c:pt>
                <c:pt idx="70">
                  <c:v>92302.008660041829</c:v>
                </c:pt>
                <c:pt idx="71">
                  <c:v>92302.008660041829</c:v>
                </c:pt>
              </c:numCache>
            </c:numRef>
          </c:val>
          <c:smooth val="0"/>
          <c:extLst>
            <c:ext xmlns:c16="http://schemas.microsoft.com/office/drawing/2014/chart" uri="{C3380CC4-5D6E-409C-BE32-E72D297353CC}">
              <c16:uniqueId val="{00000007-9D54-4764-A100-29C4DC0549AC}"/>
            </c:ext>
          </c:extLst>
        </c:ser>
        <c:dLbls>
          <c:showLegendKey val="0"/>
          <c:showVal val="0"/>
          <c:showCatName val="0"/>
          <c:showSerName val="0"/>
          <c:showPercent val="0"/>
          <c:showBubbleSize val="0"/>
        </c:dLbls>
        <c:smooth val="0"/>
        <c:axId val="243059328"/>
        <c:axId val="243335552"/>
      </c:lineChart>
      <c:dateAx>
        <c:axId val="243059328"/>
        <c:scaling>
          <c:orientation val="minMax"/>
        </c:scaling>
        <c:delete val="0"/>
        <c:axPos val="b"/>
        <c:majorGridlines>
          <c:spPr>
            <a:ln w="9525" cap="flat" cmpd="sng" algn="ctr">
              <a:solidFill>
                <a:schemeClr val="bg1">
                  <a:lumMod val="85000"/>
                </a:schemeClr>
              </a:solidFill>
              <a:round/>
            </a:ln>
            <a:effectLst/>
          </c:spPr>
        </c:majorGridlines>
        <c:numFmt formatCode="mmm\ yy" sourceLinked="0"/>
        <c:majorTickMark val="out"/>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3335552"/>
        <c:crosses val="autoZero"/>
        <c:auto val="0"/>
        <c:lblOffset val="100"/>
        <c:baseTimeUnit val="months"/>
        <c:majorUnit val="12"/>
        <c:minorUnit val="12"/>
      </c:dateAx>
      <c:valAx>
        <c:axId val="243335552"/>
        <c:scaling>
          <c:orientation val="minMax"/>
          <c:min val="0"/>
        </c:scaling>
        <c:delete val="0"/>
        <c:axPos val="l"/>
        <c:majorGridlines>
          <c:spPr>
            <a:ln w="9525" cap="flat" cmpd="sng" algn="ctr">
              <a:solidFill>
                <a:schemeClr val="bg1">
                  <a:lumMod val="85000"/>
                </a:schemeClr>
              </a:solidFill>
              <a:round/>
            </a:ln>
            <a:effectLst/>
          </c:spPr>
        </c:majorGridlines>
        <c:numFmt formatCode="#,##0_);\(#,##0\);&quot;-  &quot;;&quot; &quot;@&quot; &quot;" sourceLinked="1"/>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30593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544404619673436E-2"/>
          <c:y val="2.9392958533244574E-2"/>
          <c:w val="0.91503065262586269"/>
          <c:h val="0.89986547599917355"/>
        </c:manualLayout>
      </c:layout>
      <c:lineChart>
        <c:grouping val="standard"/>
        <c:varyColors val="0"/>
        <c:ser>
          <c:idx val="0"/>
          <c:order val="0"/>
          <c:tx>
            <c:strRef>
              <c:f>ChartData!$E$46</c:f>
              <c:strCache>
                <c:ptCount val="1"/>
                <c:pt idx="0">
                  <c:v> Shoes - actuals </c:v>
                </c:pt>
              </c:strCache>
            </c:strRef>
          </c:tx>
          <c:spPr>
            <a:ln w="15875" cap="rnd">
              <a:solidFill>
                <a:srgbClr val="0070C0"/>
              </a:solidFill>
              <a:prstDash val="sysDash"/>
              <a:round/>
            </a:ln>
            <a:effectLst/>
          </c:spPr>
          <c:marker>
            <c:symbol val="none"/>
          </c:marker>
          <c:cat>
            <c:numRef>
              <c:f>ChartData!$M$11:$CF$11</c:f>
              <c:numCache>
                <c:formatCode>dd\ mmm\ yy_);\(###0\);"-  ";" "@" "</c:formatCode>
                <c:ptCount val="7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pt idx="12">
                  <c:v>43556</c:v>
                </c:pt>
                <c:pt idx="13">
                  <c:v>43586</c:v>
                </c:pt>
                <c:pt idx="14">
                  <c:v>43617</c:v>
                </c:pt>
                <c:pt idx="15">
                  <c:v>43647</c:v>
                </c:pt>
                <c:pt idx="16">
                  <c:v>43678</c:v>
                </c:pt>
                <c:pt idx="17">
                  <c:v>43709</c:v>
                </c:pt>
                <c:pt idx="18">
                  <c:v>43739</c:v>
                </c:pt>
                <c:pt idx="19">
                  <c:v>43770</c:v>
                </c:pt>
                <c:pt idx="20">
                  <c:v>43800</c:v>
                </c:pt>
                <c:pt idx="21">
                  <c:v>43831</c:v>
                </c:pt>
                <c:pt idx="22">
                  <c:v>43862</c:v>
                </c:pt>
                <c:pt idx="23">
                  <c:v>43891</c:v>
                </c:pt>
                <c:pt idx="24">
                  <c:v>43922</c:v>
                </c:pt>
                <c:pt idx="25">
                  <c:v>43952</c:v>
                </c:pt>
                <c:pt idx="26">
                  <c:v>43983</c:v>
                </c:pt>
                <c:pt idx="27">
                  <c:v>44013</c:v>
                </c:pt>
                <c:pt idx="28">
                  <c:v>44044</c:v>
                </c:pt>
                <c:pt idx="29">
                  <c:v>44075</c:v>
                </c:pt>
                <c:pt idx="30">
                  <c:v>44105</c:v>
                </c:pt>
                <c:pt idx="31">
                  <c:v>44136</c:v>
                </c:pt>
                <c:pt idx="32">
                  <c:v>44166</c:v>
                </c:pt>
                <c:pt idx="33">
                  <c:v>44197</c:v>
                </c:pt>
                <c:pt idx="34">
                  <c:v>44228</c:v>
                </c:pt>
                <c:pt idx="35">
                  <c:v>44256</c:v>
                </c:pt>
                <c:pt idx="36">
                  <c:v>44287</c:v>
                </c:pt>
                <c:pt idx="37">
                  <c:v>44317</c:v>
                </c:pt>
                <c:pt idx="38">
                  <c:v>44348</c:v>
                </c:pt>
                <c:pt idx="39">
                  <c:v>44378</c:v>
                </c:pt>
                <c:pt idx="40">
                  <c:v>44409</c:v>
                </c:pt>
                <c:pt idx="41">
                  <c:v>44440</c:v>
                </c:pt>
                <c:pt idx="42">
                  <c:v>44470</c:v>
                </c:pt>
                <c:pt idx="43">
                  <c:v>44501</c:v>
                </c:pt>
                <c:pt idx="44">
                  <c:v>44531</c:v>
                </c:pt>
                <c:pt idx="45">
                  <c:v>44562</c:v>
                </c:pt>
                <c:pt idx="46">
                  <c:v>44593</c:v>
                </c:pt>
                <c:pt idx="47">
                  <c:v>44621</c:v>
                </c:pt>
                <c:pt idx="48">
                  <c:v>44652</c:v>
                </c:pt>
                <c:pt idx="49">
                  <c:v>44682</c:v>
                </c:pt>
                <c:pt idx="50">
                  <c:v>44713</c:v>
                </c:pt>
                <c:pt idx="51">
                  <c:v>44743</c:v>
                </c:pt>
                <c:pt idx="52">
                  <c:v>44774</c:v>
                </c:pt>
                <c:pt idx="53">
                  <c:v>44805</c:v>
                </c:pt>
                <c:pt idx="54">
                  <c:v>44835</c:v>
                </c:pt>
                <c:pt idx="55">
                  <c:v>44866</c:v>
                </c:pt>
                <c:pt idx="56">
                  <c:v>44896</c:v>
                </c:pt>
                <c:pt idx="57">
                  <c:v>44927</c:v>
                </c:pt>
                <c:pt idx="58">
                  <c:v>44958</c:v>
                </c:pt>
                <c:pt idx="59">
                  <c:v>44986</c:v>
                </c:pt>
                <c:pt idx="60">
                  <c:v>45017</c:v>
                </c:pt>
                <c:pt idx="61">
                  <c:v>45047</c:v>
                </c:pt>
                <c:pt idx="62">
                  <c:v>45078</c:v>
                </c:pt>
                <c:pt idx="63">
                  <c:v>45108</c:v>
                </c:pt>
                <c:pt idx="64">
                  <c:v>45139</c:v>
                </c:pt>
                <c:pt idx="65">
                  <c:v>45170</c:v>
                </c:pt>
                <c:pt idx="66">
                  <c:v>45200</c:v>
                </c:pt>
                <c:pt idx="67">
                  <c:v>45231</c:v>
                </c:pt>
                <c:pt idx="68">
                  <c:v>45261</c:v>
                </c:pt>
                <c:pt idx="69">
                  <c:v>45292</c:v>
                </c:pt>
                <c:pt idx="70">
                  <c:v>45323</c:v>
                </c:pt>
                <c:pt idx="71">
                  <c:v>45352</c:v>
                </c:pt>
              </c:numCache>
            </c:numRef>
          </c:cat>
          <c:val>
            <c:numRef>
              <c:f>ChartData!$M$46:$CF$46</c:f>
              <c:numCache>
                <c:formatCode>0.00_)%_);\(0.00\)%_);"-  ";" "@" "</c:formatCode>
                <c:ptCount val="72"/>
                <c:pt idx="0">
                  <c:v>0.39916459274423483</c:v>
                </c:pt>
                <c:pt idx="1">
                  <c:v>0.39916459274423483</c:v>
                </c:pt>
                <c:pt idx="2">
                  <c:v>0.39916459274423477</c:v>
                </c:pt>
                <c:pt idx="3">
                  <c:v>0.39916459274423477</c:v>
                </c:pt>
                <c:pt idx="4">
                  <c:v>0.41666465314974255</c:v>
                </c:pt>
                <c:pt idx="5">
                  <c:v>0.4166646531497426</c:v>
                </c:pt>
                <c:pt idx="6">
                  <c:v>0.41666465314974249</c:v>
                </c:pt>
                <c:pt idx="7">
                  <c:v>0.41666465314974255</c:v>
                </c:pt>
                <c:pt idx="8">
                  <c:v>0.41666465314974255</c:v>
                </c:pt>
                <c:pt idx="9">
                  <c:v>0.41666465314974255</c:v>
                </c:pt>
                <c:pt idx="10">
                  <c:v>0.41666465314974255</c:v>
                </c:pt>
                <c:pt idx="11">
                  <c:v>0.41666465314974255</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numCache>
            </c:numRef>
          </c:val>
          <c:smooth val="0"/>
          <c:extLst>
            <c:ext xmlns:c16="http://schemas.microsoft.com/office/drawing/2014/chart" uri="{C3380CC4-5D6E-409C-BE32-E72D297353CC}">
              <c16:uniqueId val="{00000000-6A8B-4C7F-9D8A-7102887B98F2}"/>
            </c:ext>
          </c:extLst>
        </c:ser>
        <c:ser>
          <c:idx val="1"/>
          <c:order val="1"/>
          <c:tx>
            <c:strRef>
              <c:f>ChartData!$E$47</c:f>
              <c:strCache>
                <c:ptCount val="1"/>
                <c:pt idx="0">
                  <c:v> Trainers - actuals </c:v>
                </c:pt>
              </c:strCache>
            </c:strRef>
          </c:tx>
          <c:spPr>
            <a:ln w="15875" cap="rnd">
              <a:solidFill>
                <a:srgbClr val="FF0000"/>
              </a:solidFill>
              <a:prstDash val="sysDash"/>
              <a:round/>
            </a:ln>
            <a:effectLst/>
          </c:spPr>
          <c:marker>
            <c:symbol val="none"/>
          </c:marker>
          <c:cat>
            <c:numRef>
              <c:f>ChartData!$M$11:$CF$11</c:f>
              <c:numCache>
                <c:formatCode>dd\ mmm\ yy_);\(###0\);"-  ";" "@" "</c:formatCode>
                <c:ptCount val="7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pt idx="12">
                  <c:v>43556</c:v>
                </c:pt>
                <c:pt idx="13">
                  <c:v>43586</c:v>
                </c:pt>
                <c:pt idx="14">
                  <c:v>43617</c:v>
                </c:pt>
                <c:pt idx="15">
                  <c:v>43647</c:v>
                </c:pt>
                <c:pt idx="16">
                  <c:v>43678</c:v>
                </c:pt>
                <c:pt idx="17">
                  <c:v>43709</c:v>
                </c:pt>
                <c:pt idx="18">
                  <c:v>43739</c:v>
                </c:pt>
                <c:pt idx="19">
                  <c:v>43770</c:v>
                </c:pt>
                <c:pt idx="20">
                  <c:v>43800</c:v>
                </c:pt>
                <c:pt idx="21">
                  <c:v>43831</c:v>
                </c:pt>
                <c:pt idx="22">
                  <c:v>43862</c:v>
                </c:pt>
                <c:pt idx="23">
                  <c:v>43891</c:v>
                </c:pt>
                <c:pt idx="24">
                  <c:v>43922</c:v>
                </c:pt>
                <c:pt idx="25">
                  <c:v>43952</c:v>
                </c:pt>
                <c:pt idx="26">
                  <c:v>43983</c:v>
                </c:pt>
                <c:pt idx="27">
                  <c:v>44013</c:v>
                </c:pt>
                <c:pt idx="28">
                  <c:v>44044</c:v>
                </c:pt>
                <c:pt idx="29">
                  <c:v>44075</c:v>
                </c:pt>
                <c:pt idx="30">
                  <c:v>44105</c:v>
                </c:pt>
                <c:pt idx="31">
                  <c:v>44136</c:v>
                </c:pt>
                <c:pt idx="32">
                  <c:v>44166</c:v>
                </c:pt>
                <c:pt idx="33">
                  <c:v>44197</c:v>
                </c:pt>
                <c:pt idx="34">
                  <c:v>44228</c:v>
                </c:pt>
                <c:pt idx="35">
                  <c:v>44256</c:v>
                </c:pt>
                <c:pt idx="36">
                  <c:v>44287</c:v>
                </c:pt>
                <c:pt idx="37">
                  <c:v>44317</c:v>
                </c:pt>
                <c:pt idx="38">
                  <c:v>44348</c:v>
                </c:pt>
                <c:pt idx="39">
                  <c:v>44378</c:v>
                </c:pt>
                <c:pt idx="40">
                  <c:v>44409</c:v>
                </c:pt>
                <c:pt idx="41">
                  <c:v>44440</c:v>
                </c:pt>
                <c:pt idx="42">
                  <c:v>44470</c:v>
                </c:pt>
                <c:pt idx="43">
                  <c:v>44501</c:v>
                </c:pt>
                <c:pt idx="44">
                  <c:v>44531</c:v>
                </c:pt>
                <c:pt idx="45">
                  <c:v>44562</c:v>
                </c:pt>
                <c:pt idx="46">
                  <c:v>44593</c:v>
                </c:pt>
                <c:pt idx="47">
                  <c:v>44621</c:v>
                </c:pt>
                <c:pt idx="48">
                  <c:v>44652</c:v>
                </c:pt>
                <c:pt idx="49">
                  <c:v>44682</c:v>
                </c:pt>
                <c:pt idx="50">
                  <c:v>44713</c:v>
                </c:pt>
                <c:pt idx="51">
                  <c:v>44743</c:v>
                </c:pt>
                <c:pt idx="52">
                  <c:v>44774</c:v>
                </c:pt>
                <c:pt idx="53">
                  <c:v>44805</c:v>
                </c:pt>
                <c:pt idx="54">
                  <c:v>44835</c:v>
                </c:pt>
                <c:pt idx="55">
                  <c:v>44866</c:v>
                </c:pt>
                <c:pt idx="56">
                  <c:v>44896</c:v>
                </c:pt>
                <c:pt idx="57">
                  <c:v>44927</c:v>
                </c:pt>
                <c:pt idx="58">
                  <c:v>44958</c:v>
                </c:pt>
                <c:pt idx="59">
                  <c:v>44986</c:v>
                </c:pt>
                <c:pt idx="60">
                  <c:v>45017</c:v>
                </c:pt>
                <c:pt idx="61">
                  <c:v>45047</c:v>
                </c:pt>
                <c:pt idx="62">
                  <c:v>45078</c:v>
                </c:pt>
                <c:pt idx="63">
                  <c:v>45108</c:v>
                </c:pt>
                <c:pt idx="64">
                  <c:v>45139</c:v>
                </c:pt>
                <c:pt idx="65">
                  <c:v>45170</c:v>
                </c:pt>
                <c:pt idx="66">
                  <c:v>45200</c:v>
                </c:pt>
                <c:pt idx="67">
                  <c:v>45231</c:v>
                </c:pt>
                <c:pt idx="68">
                  <c:v>45261</c:v>
                </c:pt>
                <c:pt idx="69">
                  <c:v>45292</c:v>
                </c:pt>
                <c:pt idx="70">
                  <c:v>45323</c:v>
                </c:pt>
                <c:pt idx="71">
                  <c:v>45352</c:v>
                </c:pt>
              </c:numCache>
            </c:numRef>
          </c:cat>
          <c:val>
            <c:numRef>
              <c:f>ChartData!$M$47:$CF$47</c:f>
              <c:numCache>
                <c:formatCode>0.00_)%_);\(0.00\)%_);"-  ";" "@" "</c:formatCode>
                <c:ptCount val="72"/>
                <c:pt idx="0">
                  <c:v>0.38581269480521779</c:v>
                </c:pt>
                <c:pt idx="1">
                  <c:v>0.38581269480521779</c:v>
                </c:pt>
                <c:pt idx="2">
                  <c:v>0.38581269480521785</c:v>
                </c:pt>
                <c:pt idx="3">
                  <c:v>0.3858126948052179</c:v>
                </c:pt>
                <c:pt idx="4">
                  <c:v>0.40370164544195913</c:v>
                </c:pt>
                <c:pt idx="5">
                  <c:v>0.40370164544195913</c:v>
                </c:pt>
                <c:pt idx="6">
                  <c:v>0.40370164544195908</c:v>
                </c:pt>
                <c:pt idx="7">
                  <c:v>0.40370164544195908</c:v>
                </c:pt>
                <c:pt idx="8">
                  <c:v>0.40370164544195908</c:v>
                </c:pt>
                <c:pt idx="9">
                  <c:v>0.40370164544195908</c:v>
                </c:pt>
                <c:pt idx="10">
                  <c:v>0.40370164544195908</c:v>
                </c:pt>
                <c:pt idx="11">
                  <c:v>0.40370164544195908</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numCache>
            </c:numRef>
          </c:val>
          <c:smooth val="0"/>
          <c:extLst>
            <c:ext xmlns:c16="http://schemas.microsoft.com/office/drawing/2014/chart" uri="{C3380CC4-5D6E-409C-BE32-E72D297353CC}">
              <c16:uniqueId val="{00000001-6A8B-4C7F-9D8A-7102887B98F2}"/>
            </c:ext>
          </c:extLst>
        </c:ser>
        <c:ser>
          <c:idx val="2"/>
          <c:order val="2"/>
          <c:tx>
            <c:strRef>
              <c:f>ChartData!$E$48</c:f>
              <c:strCache>
                <c:ptCount val="1"/>
                <c:pt idx="0">
                  <c:v> Boots - actuals </c:v>
                </c:pt>
              </c:strCache>
            </c:strRef>
          </c:tx>
          <c:spPr>
            <a:ln w="15875" cap="rnd">
              <a:solidFill>
                <a:srgbClr val="00B050"/>
              </a:solidFill>
              <a:prstDash val="sysDash"/>
              <a:round/>
            </a:ln>
            <a:effectLst/>
          </c:spPr>
          <c:marker>
            <c:symbol val="none"/>
          </c:marker>
          <c:cat>
            <c:numRef>
              <c:f>ChartData!$M$11:$CF$11</c:f>
              <c:numCache>
                <c:formatCode>dd\ mmm\ yy_);\(###0\);"-  ";" "@" "</c:formatCode>
                <c:ptCount val="7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pt idx="12">
                  <c:v>43556</c:v>
                </c:pt>
                <c:pt idx="13">
                  <c:v>43586</c:v>
                </c:pt>
                <c:pt idx="14">
                  <c:v>43617</c:v>
                </c:pt>
                <c:pt idx="15">
                  <c:v>43647</c:v>
                </c:pt>
                <c:pt idx="16">
                  <c:v>43678</c:v>
                </c:pt>
                <c:pt idx="17">
                  <c:v>43709</c:v>
                </c:pt>
                <c:pt idx="18">
                  <c:v>43739</c:v>
                </c:pt>
                <c:pt idx="19">
                  <c:v>43770</c:v>
                </c:pt>
                <c:pt idx="20">
                  <c:v>43800</c:v>
                </c:pt>
                <c:pt idx="21">
                  <c:v>43831</c:v>
                </c:pt>
                <c:pt idx="22">
                  <c:v>43862</c:v>
                </c:pt>
                <c:pt idx="23">
                  <c:v>43891</c:v>
                </c:pt>
                <c:pt idx="24">
                  <c:v>43922</c:v>
                </c:pt>
                <c:pt idx="25">
                  <c:v>43952</c:v>
                </c:pt>
                <c:pt idx="26">
                  <c:v>43983</c:v>
                </c:pt>
                <c:pt idx="27">
                  <c:v>44013</c:v>
                </c:pt>
                <c:pt idx="28">
                  <c:v>44044</c:v>
                </c:pt>
                <c:pt idx="29">
                  <c:v>44075</c:v>
                </c:pt>
                <c:pt idx="30">
                  <c:v>44105</c:v>
                </c:pt>
                <c:pt idx="31">
                  <c:v>44136</c:v>
                </c:pt>
                <c:pt idx="32">
                  <c:v>44166</c:v>
                </c:pt>
                <c:pt idx="33">
                  <c:v>44197</c:v>
                </c:pt>
                <c:pt idx="34">
                  <c:v>44228</c:v>
                </c:pt>
                <c:pt idx="35">
                  <c:v>44256</c:v>
                </c:pt>
                <c:pt idx="36">
                  <c:v>44287</c:v>
                </c:pt>
                <c:pt idx="37">
                  <c:v>44317</c:v>
                </c:pt>
                <c:pt idx="38">
                  <c:v>44348</c:v>
                </c:pt>
                <c:pt idx="39">
                  <c:v>44378</c:v>
                </c:pt>
                <c:pt idx="40">
                  <c:v>44409</c:v>
                </c:pt>
                <c:pt idx="41">
                  <c:v>44440</c:v>
                </c:pt>
                <c:pt idx="42">
                  <c:v>44470</c:v>
                </c:pt>
                <c:pt idx="43">
                  <c:v>44501</c:v>
                </c:pt>
                <c:pt idx="44">
                  <c:v>44531</c:v>
                </c:pt>
                <c:pt idx="45">
                  <c:v>44562</c:v>
                </c:pt>
                <c:pt idx="46">
                  <c:v>44593</c:v>
                </c:pt>
                <c:pt idx="47">
                  <c:v>44621</c:v>
                </c:pt>
                <c:pt idx="48">
                  <c:v>44652</c:v>
                </c:pt>
                <c:pt idx="49">
                  <c:v>44682</c:v>
                </c:pt>
                <c:pt idx="50">
                  <c:v>44713</c:v>
                </c:pt>
                <c:pt idx="51">
                  <c:v>44743</c:v>
                </c:pt>
                <c:pt idx="52">
                  <c:v>44774</c:v>
                </c:pt>
                <c:pt idx="53">
                  <c:v>44805</c:v>
                </c:pt>
                <c:pt idx="54">
                  <c:v>44835</c:v>
                </c:pt>
                <c:pt idx="55">
                  <c:v>44866</c:v>
                </c:pt>
                <c:pt idx="56">
                  <c:v>44896</c:v>
                </c:pt>
                <c:pt idx="57">
                  <c:v>44927</c:v>
                </c:pt>
                <c:pt idx="58">
                  <c:v>44958</c:v>
                </c:pt>
                <c:pt idx="59">
                  <c:v>44986</c:v>
                </c:pt>
                <c:pt idx="60">
                  <c:v>45017</c:v>
                </c:pt>
                <c:pt idx="61">
                  <c:v>45047</c:v>
                </c:pt>
                <c:pt idx="62">
                  <c:v>45078</c:v>
                </c:pt>
                <c:pt idx="63">
                  <c:v>45108</c:v>
                </c:pt>
                <c:pt idx="64">
                  <c:v>45139</c:v>
                </c:pt>
                <c:pt idx="65">
                  <c:v>45170</c:v>
                </c:pt>
                <c:pt idx="66">
                  <c:v>45200</c:v>
                </c:pt>
                <c:pt idx="67">
                  <c:v>45231</c:v>
                </c:pt>
                <c:pt idx="68">
                  <c:v>45261</c:v>
                </c:pt>
                <c:pt idx="69">
                  <c:v>45292</c:v>
                </c:pt>
                <c:pt idx="70">
                  <c:v>45323</c:v>
                </c:pt>
                <c:pt idx="71">
                  <c:v>45352</c:v>
                </c:pt>
              </c:numCache>
            </c:numRef>
          </c:cat>
          <c:val>
            <c:numRef>
              <c:f>ChartData!$M$48:$CF$48</c:f>
              <c:numCache>
                <c:formatCode>0.00_)%_);\(0.00\)%_);"-  ";" "@" "</c:formatCode>
                <c:ptCount val="72"/>
                <c:pt idx="0">
                  <c:v>0.49930382728686223</c:v>
                </c:pt>
                <c:pt idx="1">
                  <c:v>0.49930382728686223</c:v>
                </c:pt>
                <c:pt idx="2">
                  <c:v>0.4993038272868624</c:v>
                </c:pt>
                <c:pt idx="3">
                  <c:v>0.49930382728686229</c:v>
                </c:pt>
                <c:pt idx="4">
                  <c:v>0.51388721095811873</c:v>
                </c:pt>
                <c:pt idx="5">
                  <c:v>0.51388721095811873</c:v>
                </c:pt>
                <c:pt idx="6">
                  <c:v>0.51388721095811873</c:v>
                </c:pt>
                <c:pt idx="7">
                  <c:v>0.51388721095811873</c:v>
                </c:pt>
                <c:pt idx="8">
                  <c:v>0.51388721095811873</c:v>
                </c:pt>
                <c:pt idx="9">
                  <c:v>0.51388721095811873</c:v>
                </c:pt>
                <c:pt idx="10">
                  <c:v>0.51388721095811873</c:v>
                </c:pt>
                <c:pt idx="11">
                  <c:v>0.51388721095811873</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numCache>
            </c:numRef>
          </c:val>
          <c:smooth val="0"/>
          <c:extLst>
            <c:ext xmlns:c16="http://schemas.microsoft.com/office/drawing/2014/chart" uri="{C3380CC4-5D6E-409C-BE32-E72D297353CC}">
              <c16:uniqueId val="{00000002-6A8B-4C7F-9D8A-7102887B98F2}"/>
            </c:ext>
          </c:extLst>
        </c:ser>
        <c:ser>
          <c:idx val="3"/>
          <c:order val="3"/>
          <c:tx>
            <c:strRef>
              <c:f>ChartData!$E$49</c:f>
              <c:strCache>
                <c:ptCount val="1"/>
                <c:pt idx="0">
                  <c:v> Total - actuals </c:v>
                </c:pt>
              </c:strCache>
            </c:strRef>
          </c:tx>
          <c:spPr>
            <a:ln w="15875" cap="rnd">
              <a:solidFill>
                <a:schemeClr val="tx1"/>
              </a:solidFill>
              <a:prstDash val="sysDash"/>
              <a:round/>
            </a:ln>
            <a:effectLst/>
          </c:spPr>
          <c:marker>
            <c:symbol val="none"/>
          </c:marker>
          <c:cat>
            <c:numRef>
              <c:f>ChartData!$M$11:$CF$11</c:f>
              <c:numCache>
                <c:formatCode>dd\ mmm\ yy_);\(###0\);"-  ";" "@" "</c:formatCode>
                <c:ptCount val="7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pt idx="12">
                  <c:v>43556</c:v>
                </c:pt>
                <c:pt idx="13">
                  <c:v>43586</c:v>
                </c:pt>
                <c:pt idx="14">
                  <c:v>43617</c:v>
                </c:pt>
                <c:pt idx="15">
                  <c:v>43647</c:v>
                </c:pt>
                <c:pt idx="16">
                  <c:v>43678</c:v>
                </c:pt>
                <c:pt idx="17">
                  <c:v>43709</c:v>
                </c:pt>
                <c:pt idx="18">
                  <c:v>43739</c:v>
                </c:pt>
                <c:pt idx="19">
                  <c:v>43770</c:v>
                </c:pt>
                <c:pt idx="20">
                  <c:v>43800</c:v>
                </c:pt>
                <c:pt idx="21">
                  <c:v>43831</c:v>
                </c:pt>
                <c:pt idx="22">
                  <c:v>43862</c:v>
                </c:pt>
                <c:pt idx="23">
                  <c:v>43891</c:v>
                </c:pt>
                <c:pt idx="24">
                  <c:v>43922</c:v>
                </c:pt>
                <c:pt idx="25">
                  <c:v>43952</c:v>
                </c:pt>
                <c:pt idx="26">
                  <c:v>43983</c:v>
                </c:pt>
                <c:pt idx="27">
                  <c:v>44013</c:v>
                </c:pt>
                <c:pt idx="28">
                  <c:v>44044</c:v>
                </c:pt>
                <c:pt idx="29">
                  <c:v>44075</c:v>
                </c:pt>
                <c:pt idx="30">
                  <c:v>44105</c:v>
                </c:pt>
                <c:pt idx="31">
                  <c:v>44136</c:v>
                </c:pt>
                <c:pt idx="32">
                  <c:v>44166</c:v>
                </c:pt>
                <c:pt idx="33">
                  <c:v>44197</c:v>
                </c:pt>
                <c:pt idx="34">
                  <c:v>44228</c:v>
                </c:pt>
                <c:pt idx="35">
                  <c:v>44256</c:v>
                </c:pt>
                <c:pt idx="36">
                  <c:v>44287</c:v>
                </c:pt>
                <c:pt idx="37">
                  <c:v>44317</c:v>
                </c:pt>
                <c:pt idx="38">
                  <c:v>44348</c:v>
                </c:pt>
                <c:pt idx="39">
                  <c:v>44378</c:v>
                </c:pt>
                <c:pt idx="40">
                  <c:v>44409</c:v>
                </c:pt>
                <c:pt idx="41">
                  <c:v>44440</c:v>
                </c:pt>
                <c:pt idx="42">
                  <c:v>44470</c:v>
                </c:pt>
                <c:pt idx="43">
                  <c:v>44501</c:v>
                </c:pt>
                <c:pt idx="44">
                  <c:v>44531</c:v>
                </c:pt>
                <c:pt idx="45">
                  <c:v>44562</c:v>
                </c:pt>
                <c:pt idx="46">
                  <c:v>44593</c:v>
                </c:pt>
                <c:pt idx="47">
                  <c:v>44621</c:v>
                </c:pt>
                <c:pt idx="48">
                  <c:v>44652</c:v>
                </c:pt>
                <c:pt idx="49">
                  <c:v>44682</c:v>
                </c:pt>
                <c:pt idx="50">
                  <c:v>44713</c:v>
                </c:pt>
                <c:pt idx="51">
                  <c:v>44743</c:v>
                </c:pt>
                <c:pt idx="52">
                  <c:v>44774</c:v>
                </c:pt>
                <c:pt idx="53">
                  <c:v>44805</c:v>
                </c:pt>
                <c:pt idx="54">
                  <c:v>44835</c:v>
                </c:pt>
                <c:pt idx="55">
                  <c:v>44866</c:v>
                </c:pt>
                <c:pt idx="56">
                  <c:v>44896</c:v>
                </c:pt>
                <c:pt idx="57">
                  <c:v>44927</c:v>
                </c:pt>
                <c:pt idx="58">
                  <c:v>44958</c:v>
                </c:pt>
                <c:pt idx="59">
                  <c:v>44986</c:v>
                </c:pt>
                <c:pt idx="60">
                  <c:v>45017</c:v>
                </c:pt>
                <c:pt idx="61">
                  <c:v>45047</c:v>
                </c:pt>
                <c:pt idx="62">
                  <c:v>45078</c:v>
                </c:pt>
                <c:pt idx="63">
                  <c:v>45108</c:v>
                </c:pt>
                <c:pt idx="64">
                  <c:v>45139</c:v>
                </c:pt>
                <c:pt idx="65">
                  <c:v>45170</c:v>
                </c:pt>
                <c:pt idx="66">
                  <c:v>45200</c:v>
                </c:pt>
                <c:pt idx="67">
                  <c:v>45231</c:v>
                </c:pt>
                <c:pt idx="68">
                  <c:v>45261</c:v>
                </c:pt>
                <c:pt idx="69">
                  <c:v>45292</c:v>
                </c:pt>
                <c:pt idx="70">
                  <c:v>45323</c:v>
                </c:pt>
                <c:pt idx="71">
                  <c:v>45352</c:v>
                </c:pt>
              </c:numCache>
            </c:numRef>
          </c:cat>
          <c:val>
            <c:numRef>
              <c:f>ChartData!$M$49:$CF$49</c:f>
              <c:numCache>
                <c:formatCode>0.00_)%_);\(0.00\)%_);"-  ";" "@" "</c:formatCode>
                <c:ptCount val="72"/>
                <c:pt idx="0">
                  <c:v>0.4329993805692624</c:v>
                </c:pt>
                <c:pt idx="1">
                  <c:v>0.4329993805692624</c:v>
                </c:pt>
                <c:pt idx="2">
                  <c:v>0.43299938056926246</c:v>
                </c:pt>
                <c:pt idx="3">
                  <c:v>0.43299938056926246</c:v>
                </c:pt>
                <c:pt idx="4">
                  <c:v>0.44951396171773061</c:v>
                </c:pt>
                <c:pt idx="5">
                  <c:v>0.44951396171773061</c:v>
                </c:pt>
                <c:pt idx="6">
                  <c:v>0.44951396171773056</c:v>
                </c:pt>
                <c:pt idx="7">
                  <c:v>0.44951396171773061</c:v>
                </c:pt>
                <c:pt idx="8">
                  <c:v>0.44951396171773061</c:v>
                </c:pt>
                <c:pt idx="9">
                  <c:v>0.44951396171773061</c:v>
                </c:pt>
                <c:pt idx="10">
                  <c:v>0.44951396171773061</c:v>
                </c:pt>
                <c:pt idx="11">
                  <c:v>0.44951396171773061</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numCache>
            </c:numRef>
          </c:val>
          <c:smooth val="0"/>
          <c:extLst>
            <c:ext xmlns:c16="http://schemas.microsoft.com/office/drawing/2014/chart" uri="{C3380CC4-5D6E-409C-BE32-E72D297353CC}">
              <c16:uniqueId val="{00000003-6A8B-4C7F-9D8A-7102887B98F2}"/>
            </c:ext>
          </c:extLst>
        </c:ser>
        <c:ser>
          <c:idx val="4"/>
          <c:order val="4"/>
          <c:tx>
            <c:strRef>
              <c:f>ChartData!$E$58</c:f>
              <c:strCache>
                <c:ptCount val="1"/>
                <c:pt idx="0">
                  <c:v> Shoes - forecast </c:v>
                </c:pt>
              </c:strCache>
            </c:strRef>
          </c:tx>
          <c:spPr>
            <a:ln w="15875" cap="rnd">
              <a:solidFill>
                <a:srgbClr val="0070C0"/>
              </a:solidFill>
              <a:round/>
            </a:ln>
            <a:effectLst/>
          </c:spPr>
          <c:marker>
            <c:symbol val="none"/>
          </c:marker>
          <c:cat>
            <c:numRef>
              <c:f>ChartData!$M$11:$CF$11</c:f>
              <c:numCache>
                <c:formatCode>dd\ mmm\ yy_);\(###0\);"-  ";" "@" "</c:formatCode>
                <c:ptCount val="7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pt idx="12">
                  <c:v>43556</c:v>
                </c:pt>
                <c:pt idx="13">
                  <c:v>43586</c:v>
                </c:pt>
                <c:pt idx="14">
                  <c:v>43617</c:v>
                </c:pt>
                <c:pt idx="15">
                  <c:v>43647</c:v>
                </c:pt>
                <c:pt idx="16">
                  <c:v>43678</c:v>
                </c:pt>
                <c:pt idx="17">
                  <c:v>43709</c:v>
                </c:pt>
                <c:pt idx="18">
                  <c:v>43739</c:v>
                </c:pt>
                <c:pt idx="19">
                  <c:v>43770</c:v>
                </c:pt>
                <c:pt idx="20">
                  <c:v>43800</c:v>
                </c:pt>
                <c:pt idx="21">
                  <c:v>43831</c:v>
                </c:pt>
                <c:pt idx="22">
                  <c:v>43862</c:v>
                </c:pt>
                <c:pt idx="23">
                  <c:v>43891</c:v>
                </c:pt>
                <c:pt idx="24">
                  <c:v>43922</c:v>
                </c:pt>
                <c:pt idx="25">
                  <c:v>43952</c:v>
                </c:pt>
                <c:pt idx="26">
                  <c:v>43983</c:v>
                </c:pt>
                <c:pt idx="27">
                  <c:v>44013</c:v>
                </c:pt>
                <c:pt idx="28">
                  <c:v>44044</c:v>
                </c:pt>
                <c:pt idx="29">
                  <c:v>44075</c:v>
                </c:pt>
                <c:pt idx="30">
                  <c:v>44105</c:v>
                </c:pt>
                <c:pt idx="31">
                  <c:v>44136</c:v>
                </c:pt>
                <c:pt idx="32">
                  <c:v>44166</c:v>
                </c:pt>
                <c:pt idx="33">
                  <c:v>44197</c:v>
                </c:pt>
                <c:pt idx="34">
                  <c:v>44228</c:v>
                </c:pt>
                <c:pt idx="35">
                  <c:v>44256</c:v>
                </c:pt>
                <c:pt idx="36">
                  <c:v>44287</c:v>
                </c:pt>
                <c:pt idx="37">
                  <c:v>44317</c:v>
                </c:pt>
                <c:pt idx="38">
                  <c:v>44348</c:v>
                </c:pt>
                <c:pt idx="39">
                  <c:v>44378</c:v>
                </c:pt>
                <c:pt idx="40">
                  <c:v>44409</c:v>
                </c:pt>
                <c:pt idx="41">
                  <c:v>44440</c:v>
                </c:pt>
                <c:pt idx="42">
                  <c:v>44470</c:v>
                </c:pt>
                <c:pt idx="43">
                  <c:v>44501</c:v>
                </c:pt>
                <c:pt idx="44">
                  <c:v>44531</c:v>
                </c:pt>
                <c:pt idx="45">
                  <c:v>44562</c:v>
                </c:pt>
                <c:pt idx="46">
                  <c:v>44593</c:v>
                </c:pt>
                <c:pt idx="47">
                  <c:v>44621</c:v>
                </c:pt>
                <c:pt idx="48">
                  <c:v>44652</c:v>
                </c:pt>
                <c:pt idx="49">
                  <c:v>44682</c:v>
                </c:pt>
                <c:pt idx="50">
                  <c:v>44713</c:v>
                </c:pt>
                <c:pt idx="51">
                  <c:v>44743</c:v>
                </c:pt>
                <c:pt idx="52">
                  <c:v>44774</c:v>
                </c:pt>
                <c:pt idx="53">
                  <c:v>44805</c:v>
                </c:pt>
                <c:pt idx="54">
                  <c:v>44835</c:v>
                </c:pt>
                <c:pt idx="55">
                  <c:v>44866</c:v>
                </c:pt>
                <c:pt idx="56">
                  <c:v>44896</c:v>
                </c:pt>
                <c:pt idx="57">
                  <c:v>44927</c:v>
                </c:pt>
                <c:pt idx="58">
                  <c:v>44958</c:v>
                </c:pt>
                <c:pt idx="59">
                  <c:v>44986</c:v>
                </c:pt>
                <c:pt idx="60">
                  <c:v>45017</c:v>
                </c:pt>
                <c:pt idx="61">
                  <c:v>45047</c:v>
                </c:pt>
                <c:pt idx="62">
                  <c:v>45078</c:v>
                </c:pt>
                <c:pt idx="63">
                  <c:v>45108</c:v>
                </c:pt>
                <c:pt idx="64">
                  <c:v>45139</c:v>
                </c:pt>
                <c:pt idx="65">
                  <c:v>45170</c:v>
                </c:pt>
                <c:pt idx="66">
                  <c:v>45200</c:v>
                </c:pt>
                <c:pt idx="67">
                  <c:v>45231</c:v>
                </c:pt>
                <c:pt idx="68">
                  <c:v>45261</c:v>
                </c:pt>
                <c:pt idx="69">
                  <c:v>45292</c:v>
                </c:pt>
                <c:pt idx="70">
                  <c:v>45323</c:v>
                </c:pt>
                <c:pt idx="71">
                  <c:v>45352</c:v>
                </c:pt>
              </c:numCache>
            </c:numRef>
          </c:cat>
          <c:val>
            <c:numRef>
              <c:f>ChartData!$M$58:$CF$58</c:f>
              <c:numCache>
                <c:formatCode>0.00_)%_);\(0.00\)%_);"-  ";" "@" "</c:formatCode>
                <c:ptCount val="72"/>
                <c:pt idx="0">
                  <c:v>#N/A</c:v>
                </c:pt>
                <c:pt idx="1">
                  <c:v>#N/A</c:v>
                </c:pt>
                <c:pt idx="2">
                  <c:v>#N/A</c:v>
                </c:pt>
                <c:pt idx="3">
                  <c:v>#N/A</c:v>
                </c:pt>
                <c:pt idx="4">
                  <c:v>#N/A</c:v>
                </c:pt>
                <c:pt idx="5">
                  <c:v>#N/A</c:v>
                </c:pt>
                <c:pt idx="6">
                  <c:v>#N/A</c:v>
                </c:pt>
                <c:pt idx="7">
                  <c:v>#N/A</c:v>
                </c:pt>
                <c:pt idx="8">
                  <c:v>#N/A</c:v>
                </c:pt>
                <c:pt idx="9">
                  <c:v>#N/A</c:v>
                </c:pt>
                <c:pt idx="10">
                  <c:v>#N/A</c:v>
                </c:pt>
                <c:pt idx="11">
                  <c:v>0.41666465314974255</c:v>
                </c:pt>
                <c:pt idx="12">
                  <c:v>0.39916459274423483</c:v>
                </c:pt>
                <c:pt idx="13">
                  <c:v>0.39916459274423483</c:v>
                </c:pt>
                <c:pt idx="14">
                  <c:v>0.39916459274423477</c:v>
                </c:pt>
                <c:pt idx="15">
                  <c:v>0.39916459274423477</c:v>
                </c:pt>
                <c:pt idx="16">
                  <c:v>0.41666465314974255</c:v>
                </c:pt>
                <c:pt idx="17">
                  <c:v>0.4166646531497426</c:v>
                </c:pt>
                <c:pt idx="18">
                  <c:v>0.41666465314974249</c:v>
                </c:pt>
                <c:pt idx="19">
                  <c:v>0.41666465314974255</c:v>
                </c:pt>
                <c:pt idx="20">
                  <c:v>0.41666465314974255</c:v>
                </c:pt>
                <c:pt idx="21">
                  <c:v>0.41666465314974255</c:v>
                </c:pt>
                <c:pt idx="22">
                  <c:v>0.41666465314974255</c:v>
                </c:pt>
                <c:pt idx="23">
                  <c:v>0.41666465314974255</c:v>
                </c:pt>
                <c:pt idx="24">
                  <c:v>0.40789047086606717</c:v>
                </c:pt>
                <c:pt idx="25">
                  <c:v>0.40789047086606717</c:v>
                </c:pt>
                <c:pt idx="26">
                  <c:v>0.40789047086606717</c:v>
                </c:pt>
                <c:pt idx="27">
                  <c:v>0.40789047086606706</c:v>
                </c:pt>
                <c:pt idx="28">
                  <c:v>0.42518293178860561</c:v>
                </c:pt>
                <c:pt idx="29">
                  <c:v>0.42518293178860567</c:v>
                </c:pt>
                <c:pt idx="30">
                  <c:v>0.42518293178860567</c:v>
                </c:pt>
                <c:pt idx="31">
                  <c:v>0.42518293178860567</c:v>
                </c:pt>
                <c:pt idx="32">
                  <c:v>0.42518293178860567</c:v>
                </c:pt>
                <c:pt idx="33">
                  <c:v>0.42518293178860567</c:v>
                </c:pt>
                <c:pt idx="34">
                  <c:v>0.42518293178860567</c:v>
                </c:pt>
                <c:pt idx="35">
                  <c:v>0.42518293178860567</c:v>
                </c:pt>
                <c:pt idx="36">
                  <c:v>0.41656067576543465</c:v>
                </c:pt>
                <c:pt idx="37">
                  <c:v>0.41656067576543465</c:v>
                </c:pt>
                <c:pt idx="38">
                  <c:v>0.41656067576543476</c:v>
                </c:pt>
                <c:pt idx="39">
                  <c:v>0.41656067576543476</c:v>
                </c:pt>
                <c:pt idx="40">
                  <c:v>0.43355405414119874</c:v>
                </c:pt>
                <c:pt idx="41">
                  <c:v>0.4335540541411988</c:v>
                </c:pt>
                <c:pt idx="42">
                  <c:v>0.43355405414119874</c:v>
                </c:pt>
                <c:pt idx="43">
                  <c:v>0.43355405414119874</c:v>
                </c:pt>
                <c:pt idx="44">
                  <c:v>0.43355405414119874</c:v>
                </c:pt>
                <c:pt idx="45">
                  <c:v>0.43355405414119874</c:v>
                </c:pt>
                <c:pt idx="46">
                  <c:v>0.43355405414119874</c:v>
                </c:pt>
                <c:pt idx="47">
                  <c:v>0.43355405414119874</c:v>
                </c:pt>
                <c:pt idx="48">
                  <c:v>0.42505736495331675</c:v>
                </c:pt>
                <c:pt idx="49">
                  <c:v>0.42505736495331675</c:v>
                </c:pt>
                <c:pt idx="50">
                  <c:v>0.42505736495331681</c:v>
                </c:pt>
                <c:pt idx="51">
                  <c:v>0.42505736495331681</c:v>
                </c:pt>
                <c:pt idx="52">
                  <c:v>0.44180326694496774</c:v>
                </c:pt>
                <c:pt idx="53">
                  <c:v>0.44180326694496774</c:v>
                </c:pt>
                <c:pt idx="54">
                  <c:v>0.44180326694496774</c:v>
                </c:pt>
                <c:pt idx="55">
                  <c:v>0.44180326694496769</c:v>
                </c:pt>
                <c:pt idx="56">
                  <c:v>0.44180326694496769</c:v>
                </c:pt>
                <c:pt idx="57">
                  <c:v>0.44180326694496769</c:v>
                </c:pt>
                <c:pt idx="58">
                  <c:v>0.44180326694496769</c:v>
                </c:pt>
                <c:pt idx="59">
                  <c:v>0.44180326694496769</c:v>
                </c:pt>
                <c:pt idx="60">
                  <c:v>0.43343031594914222</c:v>
                </c:pt>
                <c:pt idx="61">
                  <c:v>0.43343031594914222</c:v>
                </c:pt>
                <c:pt idx="62">
                  <c:v>0.43343031594914228</c:v>
                </c:pt>
                <c:pt idx="63">
                  <c:v>0.43343031594914222</c:v>
                </c:pt>
                <c:pt idx="64">
                  <c:v>0.44993234558169154</c:v>
                </c:pt>
                <c:pt idx="65">
                  <c:v>0.44993234558169148</c:v>
                </c:pt>
                <c:pt idx="66">
                  <c:v>0.44993234558169148</c:v>
                </c:pt>
                <c:pt idx="67">
                  <c:v>0.44993234558169148</c:v>
                </c:pt>
                <c:pt idx="68">
                  <c:v>0.44993234558169148</c:v>
                </c:pt>
                <c:pt idx="69">
                  <c:v>0.44993234558169148</c:v>
                </c:pt>
                <c:pt idx="70">
                  <c:v>0.44993234558169148</c:v>
                </c:pt>
                <c:pt idx="71">
                  <c:v>0.44993234558169148</c:v>
                </c:pt>
              </c:numCache>
            </c:numRef>
          </c:val>
          <c:smooth val="0"/>
          <c:extLst>
            <c:ext xmlns:c16="http://schemas.microsoft.com/office/drawing/2014/chart" uri="{C3380CC4-5D6E-409C-BE32-E72D297353CC}">
              <c16:uniqueId val="{00000004-6A8B-4C7F-9D8A-7102887B98F2}"/>
            </c:ext>
          </c:extLst>
        </c:ser>
        <c:ser>
          <c:idx val="5"/>
          <c:order val="5"/>
          <c:tx>
            <c:strRef>
              <c:f>ChartData!$E$59</c:f>
              <c:strCache>
                <c:ptCount val="1"/>
                <c:pt idx="0">
                  <c:v> Trainers - forecast </c:v>
                </c:pt>
              </c:strCache>
            </c:strRef>
          </c:tx>
          <c:spPr>
            <a:ln w="15875" cap="rnd">
              <a:solidFill>
                <a:srgbClr val="FF0000"/>
              </a:solidFill>
              <a:round/>
            </a:ln>
            <a:effectLst/>
          </c:spPr>
          <c:marker>
            <c:symbol val="none"/>
          </c:marker>
          <c:cat>
            <c:numRef>
              <c:f>ChartData!$M$11:$CF$11</c:f>
              <c:numCache>
                <c:formatCode>dd\ mmm\ yy_);\(###0\);"-  ";" "@" "</c:formatCode>
                <c:ptCount val="7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pt idx="12">
                  <c:v>43556</c:v>
                </c:pt>
                <c:pt idx="13">
                  <c:v>43586</c:v>
                </c:pt>
                <c:pt idx="14">
                  <c:v>43617</c:v>
                </c:pt>
                <c:pt idx="15">
                  <c:v>43647</c:v>
                </c:pt>
                <c:pt idx="16">
                  <c:v>43678</c:v>
                </c:pt>
                <c:pt idx="17">
                  <c:v>43709</c:v>
                </c:pt>
                <c:pt idx="18">
                  <c:v>43739</c:v>
                </c:pt>
                <c:pt idx="19">
                  <c:v>43770</c:v>
                </c:pt>
                <c:pt idx="20">
                  <c:v>43800</c:v>
                </c:pt>
                <c:pt idx="21">
                  <c:v>43831</c:v>
                </c:pt>
                <c:pt idx="22">
                  <c:v>43862</c:v>
                </c:pt>
                <c:pt idx="23">
                  <c:v>43891</c:v>
                </c:pt>
                <c:pt idx="24">
                  <c:v>43922</c:v>
                </c:pt>
                <c:pt idx="25">
                  <c:v>43952</c:v>
                </c:pt>
                <c:pt idx="26">
                  <c:v>43983</c:v>
                </c:pt>
                <c:pt idx="27">
                  <c:v>44013</c:v>
                </c:pt>
                <c:pt idx="28">
                  <c:v>44044</c:v>
                </c:pt>
                <c:pt idx="29">
                  <c:v>44075</c:v>
                </c:pt>
                <c:pt idx="30">
                  <c:v>44105</c:v>
                </c:pt>
                <c:pt idx="31">
                  <c:v>44136</c:v>
                </c:pt>
                <c:pt idx="32">
                  <c:v>44166</c:v>
                </c:pt>
                <c:pt idx="33">
                  <c:v>44197</c:v>
                </c:pt>
                <c:pt idx="34">
                  <c:v>44228</c:v>
                </c:pt>
                <c:pt idx="35">
                  <c:v>44256</c:v>
                </c:pt>
                <c:pt idx="36">
                  <c:v>44287</c:v>
                </c:pt>
                <c:pt idx="37">
                  <c:v>44317</c:v>
                </c:pt>
                <c:pt idx="38">
                  <c:v>44348</c:v>
                </c:pt>
                <c:pt idx="39">
                  <c:v>44378</c:v>
                </c:pt>
                <c:pt idx="40">
                  <c:v>44409</c:v>
                </c:pt>
                <c:pt idx="41">
                  <c:v>44440</c:v>
                </c:pt>
                <c:pt idx="42">
                  <c:v>44470</c:v>
                </c:pt>
                <c:pt idx="43">
                  <c:v>44501</c:v>
                </c:pt>
                <c:pt idx="44">
                  <c:v>44531</c:v>
                </c:pt>
                <c:pt idx="45">
                  <c:v>44562</c:v>
                </c:pt>
                <c:pt idx="46">
                  <c:v>44593</c:v>
                </c:pt>
                <c:pt idx="47">
                  <c:v>44621</c:v>
                </c:pt>
                <c:pt idx="48">
                  <c:v>44652</c:v>
                </c:pt>
                <c:pt idx="49">
                  <c:v>44682</c:v>
                </c:pt>
                <c:pt idx="50">
                  <c:v>44713</c:v>
                </c:pt>
                <c:pt idx="51">
                  <c:v>44743</c:v>
                </c:pt>
                <c:pt idx="52">
                  <c:v>44774</c:v>
                </c:pt>
                <c:pt idx="53">
                  <c:v>44805</c:v>
                </c:pt>
                <c:pt idx="54">
                  <c:v>44835</c:v>
                </c:pt>
                <c:pt idx="55">
                  <c:v>44866</c:v>
                </c:pt>
                <c:pt idx="56">
                  <c:v>44896</c:v>
                </c:pt>
                <c:pt idx="57">
                  <c:v>44927</c:v>
                </c:pt>
                <c:pt idx="58">
                  <c:v>44958</c:v>
                </c:pt>
                <c:pt idx="59">
                  <c:v>44986</c:v>
                </c:pt>
                <c:pt idx="60">
                  <c:v>45017</c:v>
                </c:pt>
                <c:pt idx="61">
                  <c:v>45047</c:v>
                </c:pt>
                <c:pt idx="62">
                  <c:v>45078</c:v>
                </c:pt>
                <c:pt idx="63">
                  <c:v>45108</c:v>
                </c:pt>
                <c:pt idx="64">
                  <c:v>45139</c:v>
                </c:pt>
                <c:pt idx="65">
                  <c:v>45170</c:v>
                </c:pt>
                <c:pt idx="66">
                  <c:v>45200</c:v>
                </c:pt>
                <c:pt idx="67">
                  <c:v>45231</c:v>
                </c:pt>
                <c:pt idx="68">
                  <c:v>45261</c:v>
                </c:pt>
                <c:pt idx="69">
                  <c:v>45292</c:v>
                </c:pt>
                <c:pt idx="70">
                  <c:v>45323</c:v>
                </c:pt>
                <c:pt idx="71">
                  <c:v>45352</c:v>
                </c:pt>
              </c:numCache>
            </c:numRef>
          </c:cat>
          <c:val>
            <c:numRef>
              <c:f>ChartData!$M$59:$CF$59</c:f>
              <c:numCache>
                <c:formatCode>0.00_)%_);\(0.00\)%_);"-  ";" "@" "</c:formatCode>
                <c:ptCount val="72"/>
                <c:pt idx="0">
                  <c:v>#N/A</c:v>
                </c:pt>
                <c:pt idx="1">
                  <c:v>#N/A</c:v>
                </c:pt>
                <c:pt idx="2">
                  <c:v>#N/A</c:v>
                </c:pt>
                <c:pt idx="3">
                  <c:v>#N/A</c:v>
                </c:pt>
                <c:pt idx="4">
                  <c:v>#N/A</c:v>
                </c:pt>
                <c:pt idx="5">
                  <c:v>#N/A</c:v>
                </c:pt>
                <c:pt idx="6">
                  <c:v>#N/A</c:v>
                </c:pt>
                <c:pt idx="7">
                  <c:v>#N/A</c:v>
                </c:pt>
                <c:pt idx="8">
                  <c:v>#N/A</c:v>
                </c:pt>
                <c:pt idx="9">
                  <c:v>#N/A</c:v>
                </c:pt>
                <c:pt idx="10">
                  <c:v>#N/A</c:v>
                </c:pt>
                <c:pt idx="11">
                  <c:v>0.40370164544195908</c:v>
                </c:pt>
                <c:pt idx="12">
                  <c:v>0.40423831396106125</c:v>
                </c:pt>
                <c:pt idx="13">
                  <c:v>0.40423831396106125</c:v>
                </c:pt>
                <c:pt idx="14">
                  <c:v>0.40423831396106125</c:v>
                </c:pt>
                <c:pt idx="15">
                  <c:v>0.40423831396106125</c:v>
                </c:pt>
                <c:pt idx="16">
                  <c:v>0.42159059607870047</c:v>
                </c:pt>
                <c:pt idx="17">
                  <c:v>0.42159059607870042</c:v>
                </c:pt>
                <c:pt idx="18">
                  <c:v>0.42159059607870036</c:v>
                </c:pt>
                <c:pt idx="19">
                  <c:v>0.42159059607870036</c:v>
                </c:pt>
                <c:pt idx="20">
                  <c:v>0.42159059607870036</c:v>
                </c:pt>
                <c:pt idx="21">
                  <c:v>0.42159059607870036</c:v>
                </c:pt>
                <c:pt idx="22">
                  <c:v>0.42159059607870036</c:v>
                </c:pt>
                <c:pt idx="23">
                  <c:v>0.42159059607870036</c:v>
                </c:pt>
                <c:pt idx="24">
                  <c:v>0.41289050688986484</c:v>
                </c:pt>
                <c:pt idx="25">
                  <c:v>0.41289050688986484</c:v>
                </c:pt>
                <c:pt idx="26">
                  <c:v>0.41289050688986495</c:v>
                </c:pt>
                <c:pt idx="27">
                  <c:v>0.41289050688986478</c:v>
                </c:pt>
                <c:pt idx="28">
                  <c:v>0.43003694258683517</c:v>
                </c:pt>
                <c:pt idx="29">
                  <c:v>0.43003694258683522</c:v>
                </c:pt>
                <c:pt idx="30">
                  <c:v>0.43003694258683511</c:v>
                </c:pt>
                <c:pt idx="31">
                  <c:v>0.43003694258683522</c:v>
                </c:pt>
                <c:pt idx="32">
                  <c:v>0.43003694258683522</c:v>
                </c:pt>
                <c:pt idx="33">
                  <c:v>0.43003694258683522</c:v>
                </c:pt>
                <c:pt idx="34">
                  <c:v>0.43003694258683522</c:v>
                </c:pt>
                <c:pt idx="35">
                  <c:v>0.43003694258683522</c:v>
                </c:pt>
                <c:pt idx="36">
                  <c:v>0.42148749672563779</c:v>
                </c:pt>
                <c:pt idx="37">
                  <c:v>0.42148749672563779</c:v>
                </c:pt>
                <c:pt idx="38">
                  <c:v>0.42148749672563773</c:v>
                </c:pt>
                <c:pt idx="39">
                  <c:v>0.42148749672563784</c:v>
                </c:pt>
                <c:pt idx="40">
                  <c:v>0.43833737546178425</c:v>
                </c:pt>
                <c:pt idx="41">
                  <c:v>0.43833737546178431</c:v>
                </c:pt>
                <c:pt idx="42">
                  <c:v>0.43833737546178431</c:v>
                </c:pt>
                <c:pt idx="43">
                  <c:v>0.43833737546178431</c:v>
                </c:pt>
                <c:pt idx="44">
                  <c:v>0.43833737546178431</c:v>
                </c:pt>
                <c:pt idx="45">
                  <c:v>0.43833737546178431</c:v>
                </c:pt>
                <c:pt idx="46">
                  <c:v>0.43833737546178431</c:v>
                </c:pt>
                <c:pt idx="47">
                  <c:v>0.43833737546178431</c:v>
                </c:pt>
                <c:pt idx="48">
                  <c:v>0.42991243609371105</c:v>
                </c:pt>
                <c:pt idx="49">
                  <c:v>0.42991243609371105</c:v>
                </c:pt>
                <c:pt idx="50">
                  <c:v>0.4299124360937111</c:v>
                </c:pt>
                <c:pt idx="51">
                  <c:v>0.4299124360937111</c:v>
                </c:pt>
                <c:pt idx="52">
                  <c:v>0.44651692824632144</c:v>
                </c:pt>
                <c:pt idx="53">
                  <c:v>0.44651692824632139</c:v>
                </c:pt>
                <c:pt idx="54">
                  <c:v>0.44651692824632139</c:v>
                </c:pt>
                <c:pt idx="55">
                  <c:v>0.44651692824632139</c:v>
                </c:pt>
                <c:pt idx="56">
                  <c:v>0.44651692824632139</c:v>
                </c:pt>
                <c:pt idx="57">
                  <c:v>0.44651692824632139</c:v>
                </c:pt>
                <c:pt idx="58">
                  <c:v>0.44651692824632139</c:v>
                </c:pt>
                <c:pt idx="59">
                  <c:v>0.44651692824632139</c:v>
                </c:pt>
                <c:pt idx="60">
                  <c:v>0.43821468217001613</c:v>
                </c:pt>
                <c:pt idx="61">
                  <c:v>0.43821468217001613</c:v>
                </c:pt>
                <c:pt idx="62">
                  <c:v>0.43821468217001619</c:v>
                </c:pt>
                <c:pt idx="63">
                  <c:v>0.43821468217001619</c:v>
                </c:pt>
                <c:pt idx="64">
                  <c:v>0.45457736133011284</c:v>
                </c:pt>
                <c:pt idx="65">
                  <c:v>0.45457736133011278</c:v>
                </c:pt>
                <c:pt idx="66">
                  <c:v>0.45457736133011273</c:v>
                </c:pt>
                <c:pt idx="67">
                  <c:v>0.45457736133011284</c:v>
                </c:pt>
                <c:pt idx="68">
                  <c:v>0.45457736133011284</c:v>
                </c:pt>
                <c:pt idx="69">
                  <c:v>0.45457736133011284</c:v>
                </c:pt>
                <c:pt idx="70">
                  <c:v>0.45457736133011284</c:v>
                </c:pt>
                <c:pt idx="71">
                  <c:v>0.45457736133011284</c:v>
                </c:pt>
              </c:numCache>
            </c:numRef>
          </c:val>
          <c:smooth val="0"/>
          <c:extLst>
            <c:ext xmlns:c16="http://schemas.microsoft.com/office/drawing/2014/chart" uri="{C3380CC4-5D6E-409C-BE32-E72D297353CC}">
              <c16:uniqueId val="{00000005-6A8B-4C7F-9D8A-7102887B98F2}"/>
            </c:ext>
          </c:extLst>
        </c:ser>
        <c:ser>
          <c:idx val="6"/>
          <c:order val="6"/>
          <c:tx>
            <c:strRef>
              <c:f>ChartData!$E$60</c:f>
              <c:strCache>
                <c:ptCount val="1"/>
                <c:pt idx="0">
                  <c:v> Boots - forecast </c:v>
                </c:pt>
              </c:strCache>
            </c:strRef>
          </c:tx>
          <c:spPr>
            <a:ln w="15875" cap="rnd">
              <a:solidFill>
                <a:srgbClr val="00B050"/>
              </a:solidFill>
              <a:round/>
            </a:ln>
            <a:effectLst/>
          </c:spPr>
          <c:marker>
            <c:symbol val="none"/>
          </c:marker>
          <c:cat>
            <c:numRef>
              <c:f>ChartData!$M$11:$CF$11</c:f>
              <c:numCache>
                <c:formatCode>dd\ mmm\ yy_);\(###0\);"-  ";" "@" "</c:formatCode>
                <c:ptCount val="7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pt idx="12">
                  <c:v>43556</c:v>
                </c:pt>
                <c:pt idx="13">
                  <c:v>43586</c:v>
                </c:pt>
                <c:pt idx="14">
                  <c:v>43617</c:v>
                </c:pt>
                <c:pt idx="15">
                  <c:v>43647</c:v>
                </c:pt>
                <c:pt idx="16">
                  <c:v>43678</c:v>
                </c:pt>
                <c:pt idx="17">
                  <c:v>43709</c:v>
                </c:pt>
                <c:pt idx="18">
                  <c:v>43739</c:v>
                </c:pt>
                <c:pt idx="19">
                  <c:v>43770</c:v>
                </c:pt>
                <c:pt idx="20">
                  <c:v>43800</c:v>
                </c:pt>
                <c:pt idx="21">
                  <c:v>43831</c:v>
                </c:pt>
                <c:pt idx="22">
                  <c:v>43862</c:v>
                </c:pt>
                <c:pt idx="23">
                  <c:v>43891</c:v>
                </c:pt>
                <c:pt idx="24">
                  <c:v>43922</c:v>
                </c:pt>
                <c:pt idx="25">
                  <c:v>43952</c:v>
                </c:pt>
                <c:pt idx="26">
                  <c:v>43983</c:v>
                </c:pt>
                <c:pt idx="27">
                  <c:v>44013</c:v>
                </c:pt>
                <c:pt idx="28">
                  <c:v>44044</c:v>
                </c:pt>
                <c:pt idx="29">
                  <c:v>44075</c:v>
                </c:pt>
                <c:pt idx="30">
                  <c:v>44105</c:v>
                </c:pt>
                <c:pt idx="31">
                  <c:v>44136</c:v>
                </c:pt>
                <c:pt idx="32">
                  <c:v>44166</c:v>
                </c:pt>
                <c:pt idx="33">
                  <c:v>44197</c:v>
                </c:pt>
                <c:pt idx="34">
                  <c:v>44228</c:v>
                </c:pt>
                <c:pt idx="35">
                  <c:v>44256</c:v>
                </c:pt>
                <c:pt idx="36">
                  <c:v>44287</c:v>
                </c:pt>
                <c:pt idx="37">
                  <c:v>44317</c:v>
                </c:pt>
                <c:pt idx="38">
                  <c:v>44348</c:v>
                </c:pt>
                <c:pt idx="39">
                  <c:v>44378</c:v>
                </c:pt>
                <c:pt idx="40">
                  <c:v>44409</c:v>
                </c:pt>
                <c:pt idx="41">
                  <c:v>44440</c:v>
                </c:pt>
                <c:pt idx="42">
                  <c:v>44470</c:v>
                </c:pt>
                <c:pt idx="43">
                  <c:v>44501</c:v>
                </c:pt>
                <c:pt idx="44">
                  <c:v>44531</c:v>
                </c:pt>
                <c:pt idx="45">
                  <c:v>44562</c:v>
                </c:pt>
                <c:pt idx="46">
                  <c:v>44593</c:v>
                </c:pt>
                <c:pt idx="47">
                  <c:v>44621</c:v>
                </c:pt>
                <c:pt idx="48">
                  <c:v>44652</c:v>
                </c:pt>
                <c:pt idx="49">
                  <c:v>44682</c:v>
                </c:pt>
                <c:pt idx="50">
                  <c:v>44713</c:v>
                </c:pt>
                <c:pt idx="51">
                  <c:v>44743</c:v>
                </c:pt>
                <c:pt idx="52">
                  <c:v>44774</c:v>
                </c:pt>
                <c:pt idx="53">
                  <c:v>44805</c:v>
                </c:pt>
                <c:pt idx="54">
                  <c:v>44835</c:v>
                </c:pt>
                <c:pt idx="55">
                  <c:v>44866</c:v>
                </c:pt>
                <c:pt idx="56">
                  <c:v>44896</c:v>
                </c:pt>
                <c:pt idx="57">
                  <c:v>44927</c:v>
                </c:pt>
                <c:pt idx="58">
                  <c:v>44958</c:v>
                </c:pt>
                <c:pt idx="59">
                  <c:v>44986</c:v>
                </c:pt>
                <c:pt idx="60">
                  <c:v>45017</c:v>
                </c:pt>
                <c:pt idx="61">
                  <c:v>45047</c:v>
                </c:pt>
                <c:pt idx="62">
                  <c:v>45078</c:v>
                </c:pt>
                <c:pt idx="63">
                  <c:v>45108</c:v>
                </c:pt>
                <c:pt idx="64">
                  <c:v>45139</c:v>
                </c:pt>
                <c:pt idx="65">
                  <c:v>45170</c:v>
                </c:pt>
                <c:pt idx="66">
                  <c:v>45200</c:v>
                </c:pt>
                <c:pt idx="67">
                  <c:v>45231</c:v>
                </c:pt>
                <c:pt idx="68">
                  <c:v>45261</c:v>
                </c:pt>
                <c:pt idx="69">
                  <c:v>45292</c:v>
                </c:pt>
                <c:pt idx="70">
                  <c:v>45323</c:v>
                </c:pt>
                <c:pt idx="71">
                  <c:v>45352</c:v>
                </c:pt>
              </c:numCache>
            </c:numRef>
          </c:cat>
          <c:val>
            <c:numRef>
              <c:f>ChartData!$M$60:$CF$60</c:f>
              <c:numCache>
                <c:formatCode>0.00_)%_);\(0.00\)%_);"-  ";" "@" "</c:formatCode>
                <c:ptCount val="72"/>
                <c:pt idx="0">
                  <c:v>#N/A</c:v>
                </c:pt>
                <c:pt idx="1">
                  <c:v>#N/A</c:v>
                </c:pt>
                <c:pt idx="2">
                  <c:v>#N/A</c:v>
                </c:pt>
                <c:pt idx="3">
                  <c:v>#N/A</c:v>
                </c:pt>
                <c:pt idx="4">
                  <c:v>#N/A</c:v>
                </c:pt>
                <c:pt idx="5">
                  <c:v>#N/A</c:v>
                </c:pt>
                <c:pt idx="6">
                  <c:v>#N/A</c:v>
                </c:pt>
                <c:pt idx="7">
                  <c:v>#N/A</c:v>
                </c:pt>
                <c:pt idx="8">
                  <c:v>#N/A</c:v>
                </c:pt>
                <c:pt idx="9">
                  <c:v>#N/A</c:v>
                </c:pt>
                <c:pt idx="10">
                  <c:v>#N/A</c:v>
                </c:pt>
                <c:pt idx="11">
                  <c:v>0.51388721095811873</c:v>
                </c:pt>
                <c:pt idx="12">
                  <c:v>0.54937344455817605</c:v>
                </c:pt>
                <c:pt idx="13">
                  <c:v>0.54937344455817605</c:v>
                </c:pt>
                <c:pt idx="14">
                  <c:v>0.54937344455817605</c:v>
                </c:pt>
                <c:pt idx="15">
                  <c:v>0.54937344455817605</c:v>
                </c:pt>
                <c:pt idx="16">
                  <c:v>0.56249848986230688</c:v>
                </c:pt>
                <c:pt idx="17">
                  <c:v>0.56249848986230688</c:v>
                </c:pt>
                <c:pt idx="18">
                  <c:v>0.56249848986230699</c:v>
                </c:pt>
                <c:pt idx="19">
                  <c:v>0.56249848986230688</c:v>
                </c:pt>
                <c:pt idx="20">
                  <c:v>0.56249848986230688</c:v>
                </c:pt>
                <c:pt idx="21">
                  <c:v>0.56249848986230688</c:v>
                </c:pt>
                <c:pt idx="22">
                  <c:v>0.56249848986230688</c:v>
                </c:pt>
                <c:pt idx="23">
                  <c:v>0.56249848986230688</c:v>
                </c:pt>
                <c:pt idx="24">
                  <c:v>0.55591785314955033</c:v>
                </c:pt>
                <c:pt idx="25">
                  <c:v>0.55591785314955033</c:v>
                </c:pt>
                <c:pt idx="26">
                  <c:v>0.55591785314955033</c:v>
                </c:pt>
                <c:pt idx="27">
                  <c:v>0.55591785314955033</c:v>
                </c:pt>
                <c:pt idx="28">
                  <c:v>0.56888719884145422</c:v>
                </c:pt>
                <c:pt idx="29">
                  <c:v>0.56888719884145422</c:v>
                </c:pt>
                <c:pt idx="30">
                  <c:v>0.56888719884145422</c:v>
                </c:pt>
                <c:pt idx="31">
                  <c:v>0.56888719884145422</c:v>
                </c:pt>
                <c:pt idx="32">
                  <c:v>0.56888719884145422</c:v>
                </c:pt>
                <c:pt idx="33">
                  <c:v>0.56888719884145422</c:v>
                </c:pt>
                <c:pt idx="34">
                  <c:v>0.56888719884145422</c:v>
                </c:pt>
                <c:pt idx="35">
                  <c:v>0.56888719884145422</c:v>
                </c:pt>
                <c:pt idx="36">
                  <c:v>0.56242050682407618</c:v>
                </c:pt>
                <c:pt idx="37">
                  <c:v>0.56242050682407618</c:v>
                </c:pt>
                <c:pt idx="38">
                  <c:v>0.56242050682407596</c:v>
                </c:pt>
                <c:pt idx="39">
                  <c:v>0.56242050682407607</c:v>
                </c:pt>
                <c:pt idx="40">
                  <c:v>0.57516554060589908</c:v>
                </c:pt>
                <c:pt idx="41">
                  <c:v>0.57516554060589908</c:v>
                </c:pt>
                <c:pt idx="42">
                  <c:v>0.57516554060589908</c:v>
                </c:pt>
                <c:pt idx="43">
                  <c:v>0.57516554060589919</c:v>
                </c:pt>
                <c:pt idx="44">
                  <c:v>0.57516554060589919</c:v>
                </c:pt>
                <c:pt idx="45">
                  <c:v>0.57516554060589919</c:v>
                </c:pt>
                <c:pt idx="46">
                  <c:v>0.57516554060589919</c:v>
                </c:pt>
                <c:pt idx="47">
                  <c:v>0.57516554060589919</c:v>
                </c:pt>
                <c:pt idx="48">
                  <c:v>0.56879302371498763</c:v>
                </c:pt>
                <c:pt idx="49">
                  <c:v>0.56879302371498763</c:v>
                </c:pt>
                <c:pt idx="50">
                  <c:v>0.56879302371498752</c:v>
                </c:pt>
                <c:pt idx="51">
                  <c:v>0.56879302371498763</c:v>
                </c:pt>
                <c:pt idx="52">
                  <c:v>0.58135245020872583</c:v>
                </c:pt>
                <c:pt idx="53">
                  <c:v>0.58135245020872583</c:v>
                </c:pt>
                <c:pt idx="54">
                  <c:v>0.58135245020872572</c:v>
                </c:pt>
                <c:pt idx="55">
                  <c:v>0.58135245020872583</c:v>
                </c:pt>
                <c:pt idx="56">
                  <c:v>0.58135245020872583</c:v>
                </c:pt>
                <c:pt idx="57">
                  <c:v>0.58135245020872583</c:v>
                </c:pt>
                <c:pt idx="58">
                  <c:v>0.58135245020872583</c:v>
                </c:pt>
                <c:pt idx="59">
                  <c:v>0.58135245020872583</c:v>
                </c:pt>
                <c:pt idx="60">
                  <c:v>0.57507273696185668</c:v>
                </c:pt>
                <c:pt idx="61">
                  <c:v>0.57507273696185668</c:v>
                </c:pt>
                <c:pt idx="62">
                  <c:v>0.57507273696185668</c:v>
                </c:pt>
                <c:pt idx="63">
                  <c:v>0.57507273696185668</c:v>
                </c:pt>
                <c:pt idx="64">
                  <c:v>0.58744925918626867</c:v>
                </c:pt>
                <c:pt idx="65">
                  <c:v>0.58744925918626856</c:v>
                </c:pt>
                <c:pt idx="66">
                  <c:v>0.58744925918626867</c:v>
                </c:pt>
                <c:pt idx="67">
                  <c:v>0.58744925918626867</c:v>
                </c:pt>
                <c:pt idx="68">
                  <c:v>0.58744925918626867</c:v>
                </c:pt>
                <c:pt idx="69">
                  <c:v>0.58744925918626867</c:v>
                </c:pt>
                <c:pt idx="70">
                  <c:v>0.58744925918626867</c:v>
                </c:pt>
                <c:pt idx="71">
                  <c:v>0.58744925918626867</c:v>
                </c:pt>
              </c:numCache>
            </c:numRef>
          </c:val>
          <c:smooth val="0"/>
          <c:extLst>
            <c:ext xmlns:c16="http://schemas.microsoft.com/office/drawing/2014/chart" uri="{C3380CC4-5D6E-409C-BE32-E72D297353CC}">
              <c16:uniqueId val="{00000006-6A8B-4C7F-9D8A-7102887B98F2}"/>
            </c:ext>
          </c:extLst>
        </c:ser>
        <c:ser>
          <c:idx val="7"/>
          <c:order val="7"/>
          <c:tx>
            <c:strRef>
              <c:f>ChartData!$E$61</c:f>
              <c:strCache>
                <c:ptCount val="1"/>
                <c:pt idx="0">
                  <c:v> Total - forecast </c:v>
                </c:pt>
              </c:strCache>
            </c:strRef>
          </c:tx>
          <c:spPr>
            <a:ln w="15875" cap="rnd">
              <a:solidFill>
                <a:schemeClr val="tx1"/>
              </a:solidFill>
              <a:round/>
            </a:ln>
            <a:effectLst/>
          </c:spPr>
          <c:marker>
            <c:symbol val="none"/>
          </c:marker>
          <c:cat>
            <c:numRef>
              <c:f>ChartData!$M$11:$CF$11</c:f>
              <c:numCache>
                <c:formatCode>dd\ mmm\ yy_);\(###0\);"-  ";" "@" "</c:formatCode>
                <c:ptCount val="7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pt idx="12">
                  <c:v>43556</c:v>
                </c:pt>
                <c:pt idx="13">
                  <c:v>43586</c:v>
                </c:pt>
                <c:pt idx="14">
                  <c:v>43617</c:v>
                </c:pt>
                <c:pt idx="15">
                  <c:v>43647</c:v>
                </c:pt>
                <c:pt idx="16">
                  <c:v>43678</c:v>
                </c:pt>
                <c:pt idx="17">
                  <c:v>43709</c:v>
                </c:pt>
                <c:pt idx="18">
                  <c:v>43739</c:v>
                </c:pt>
                <c:pt idx="19">
                  <c:v>43770</c:v>
                </c:pt>
                <c:pt idx="20">
                  <c:v>43800</c:v>
                </c:pt>
                <c:pt idx="21">
                  <c:v>43831</c:v>
                </c:pt>
                <c:pt idx="22">
                  <c:v>43862</c:v>
                </c:pt>
                <c:pt idx="23">
                  <c:v>43891</c:v>
                </c:pt>
                <c:pt idx="24">
                  <c:v>43922</c:v>
                </c:pt>
                <c:pt idx="25">
                  <c:v>43952</c:v>
                </c:pt>
                <c:pt idx="26">
                  <c:v>43983</c:v>
                </c:pt>
                <c:pt idx="27">
                  <c:v>44013</c:v>
                </c:pt>
                <c:pt idx="28">
                  <c:v>44044</c:v>
                </c:pt>
                <c:pt idx="29">
                  <c:v>44075</c:v>
                </c:pt>
                <c:pt idx="30">
                  <c:v>44105</c:v>
                </c:pt>
                <c:pt idx="31">
                  <c:v>44136</c:v>
                </c:pt>
                <c:pt idx="32">
                  <c:v>44166</c:v>
                </c:pt>
                <c:pt idx="33">
                  <c:v>44197</c:v>
                </c:pt>
                <c:pt idx="34">
                  <c:v>44228</c:v>
                </c:pt>
                <c:pt idx="35">
                  <c:v>44256</c:v>
                </c:pt>
                <c:pt idx="36">
                  <c:v>44287</c:v>
                </c:pt>
                <c:pt idx="37">
                  <c:v>44317</c:v>
                </c:pt>
                <c:pt idx="38">
                  <c:v>44348</c:v>
                </c:pt>
                <c:pt idx="39">
                  <c:v>44378</c:v>
                </c:pt>
                <c:pt idx="40">
                  <c:v>44409</c:v>
                </c:pt>
                <c:pt idx="41">
                  <c:v>44440</c:v>
                </c:pt>
                <c:pt idx="42">
                  <c:v>44470</c:v>
                </c:pt>
                <c:pt idx="43">
                  <c:v>44501</c:v>
                </c:pt>
                <c:pt idx="44">
                  <c:v>44531</c:v>
                </c:pt>
                <c:pt idx="45">
                  <c:v>44562</c:v>
                </c:pt>
                <c:pt idx="46">
                  <c:v>44593</c:v>
                </c:pt>
                <c:pt idx="47">
                  <c:v>44621</c:v>
                </c:pt>
                <c:pt idx="48">
                  <c:v>44652</c:v>
                </c:pt>
                <c:pt idx="49">
                  <c:v>44682</c:v>
                </c:pt>
                <c:pt idx="50">
                  <c:v>44713</c:v>
                </c:pt>
                <c:pt idx="51">
                  <c:v>44743</c:v>
                </c:pt>
                <c:pt idx="52">
                  <c:v>44774</c:v>
                </c:pt>
                <c:pt idx="53">
                  <c:v>44805</c:v>
                </c:pt>
                <c:pt idx="54">
                  <c:v>44835</c:v>
                </c:pt>
                <c:pt idx="55">
                  <c:v>44866</c:v>
                </c:pt>
                <c:pt idx="56">
                  <c:v>44896</c:v>
                </c:pt>
                <c:pt idx="57">
                  <c:v>44927</c:v>
                </c:pt>
                <c:pt idx="58">
                  <c:v>44958</c:v>
                </c:pt>
                <c:pt idx="59">
                  <c:v>44986</c:v>
                </c:pt>
                <c:pt idx="60">
                  <c:v>45017</c:v>
                </c:pt>
                <c:pt idx="61">
                  <c:v>45047</c:v>
                </c:pt>
                <c:pt idx="62">
                  <c:v>45078</c:v>
                </c:pt>
                <c:pt idx="63">
                  <c:v>45108</c:v>
                </c:pt>
                <c:pt idx="64">
                  <c:v>45139</c:v>
                </c:pt>
                <c:pt idx="65">
                  <c:v>45170</c:v>
                </c:pt>
                <c:pt idx="66">
                  <c:v>45200</c:v>
                </c:pt>
                <c:pt idx="67">
                  <c:v>45231</c:v>
                </c:pt>
                <c:pt idx="68">
                  <c:v>45261</c:v>
                </c:pt>
                <c:pt idx="69">
                  <c:v>45292</c:v>
                </c:pt>
                <c:pt idx="70">
                  <c:v>45323</c:v>
                </c:pt>
                <c:pt idx="71">
                  <c:v>45352</c:v>
                </c:pt>
              </c:numCache>
            </c:numRef>
          </c:cat>
          <c:val>
            <c:numRef>
              <c:f>ChartData!$M$61:$CF$61</c:f>
              <c:numCache>
                <c:formatCode>0.00_)%_);\(0.00\)%_);"-  ";" "@" "</c:formatCode>
                <c:ptCount val="72"/>
                <c:pt idx="0">
                  <c:v>#N/A</c:v>
                </c:pt>
                <c:pt idx="1">
                  <c:v>#N/A</c:v>
                </c:pt>
                <c:pt idx="2">
                  <c:v>#N/A</c:v>
                </c:pt>
                <c:pt idx="3">
                  <c:v>#N/A</c:v>
                </c:pt>
                <c:pt idx="4">
                  <c:v>#N/A</c:v>
                </c:pt>
                <c:pt idx="5">
                  <c:v>#N/A</c:v>
                </c:pt>
                <c:pt idx="6">
                  <c:v>#N/A</c:v>
                </c:pt>
                <c:pt idx="7">
                  <c:v>#N/A</c:v>
                </c:pt>
                <c:pt idx="8">
                  <c:v>#N/A</c:v>
                </c:pt>
                <c:pt idx="9">
                  <c:v>#N/A</c:v>
                </c:pt>
                <c:pt idx="10">
                  <c:v>#N/A</c:v>
                </c:pt>
                <c:pt idx="11">
                  <c:v>0.44951396171773061</c:v>
                </c:pt>
                <c:pt idx="12">
                  <c:v>0.46302004463758367</c:v>
                </c:pt>
                <c:pt idx="13">
                  <c:v>0.46302004463758367</c:v>
                </c:pt>
                <c:pt idx="14">
                  <c:v>0.46302004463758356</c:v>
                </c:pt>
                <c:pt idx="15">
                  <c:v>0.46302004463758351</c:v>
                </c:pt>
                <c:pt idx="16">
                  <c:v>0.47866023751221709</c:v>
                </c:pt>
                <c:pt idx="17">
                  <c:v>0.47866023751221709</c:v>
                </c:pt>
                <c:pt idx="18">
                  <c:v>0.4786602375122172</c:v>
                </c:pt>
                <c:pt idx="19">
                  <c:v>0.4786602375122172</c:v>
                </c:pt>
                <c:pt idx="20">
                  <c:v>0.4786602375122172</c:v>
                </c:pt>
                <c:pt idx="21">
                  <c:v>0.4786602375122172</c:v>
                </c:pt>
                <c:pt idx="22">
                  <c:v>0.4786602375122172</c:v>
                </c:pt>
                <c:pt idx="23">
                  <c:v>0.4786602375122172</c:v>
                </c:pt>
                <c:pt idx="24">
                  <c:v>0.47704995113966026</c:v>
                </c:pt>
                <c:pt idx="25">
                  <c:v>0.47704995113966026</c:v>
                </c:pt>
                <c:pt idx="26">
                  <c:v>0.47704995113966031</c:v>
                </c:pt>
                <c:pt idx="27">
                  <c:v>0.47704995113966026</c:v>
                </c:pt>
                <c:pt idx="28">
                  <c:v>0.49232262087288375</c:v>
                </c:pt>
                <c:pt idx="29">
                  <c:v>0.49232262087288375</c:v>
                </c:pt>
                <c:pt idx="30">
                  <c:v>0.4923226208728837</c:v>
                </c:pt>
                <c:pt idx="31">
                  <c:v>0.49232262087288375</c:v>
                </c:pt>
                <c:pt idx="32">
                  <c:v>0.49232262087288375</c:v>
                </c:pt>
                <c:pt idx="33">
                  <c:v>0.49232262087288375</c:v>
                </c:pt>
                <c:pt idx="34">
                  <c:v>0.49232262087288375</c:v>
                </c:pt>
                <c:pt idx="35">
                  <c:v>0.49232262087288375</c:v>
                </c:pt>
                <c:pt idx="36">
                  <c:v>0.49179532557291017</c:v>
                </c:pt>
                <c:pt idx="37">
                  <c:v>0.49179532557291017</c:v>
                </c:pt>
                <c:pt idx="38">
                  <c:v>0.49179532557291017</c:v>
                </c:pt>
                <c:pt idx="39">
                  <c:v>0.49179532557291022</c:v>
                </c:pt>
                <c:pt idx="40">
                  <c:v>0.50659740346884485</c:v>
                </c:pt>
                <c:pt idx="41">
                  <c:v>0.50659740346884485</c:v>
                </c:pt>
                <c:pt idx="42">
                  <c:v>0.50659740346884485</c:v>
                </c:pt>
                <c:pt idx="43">
                  <c:v>0.50659740346884485</c:v>
                </c:pt>
                <c:pt idx="44">
                  <c:v>0.50659740346884485</c:v>
                </c:pt>
                <c:pt idx="45">
                  <c:v>0.50659740346884485</c:v>
                </c:pt>
                <c:pt idx="46">
                  <c:v>0.50659740346884485</c:v>
                </c:pt>
                <c:pt idx="47">
                  <c:v>0.50659740346884485</c:v>
                </c:pt>
                <c:pt idx="48">
                  <c:v>0.50678094876576729</c:v>
                </c:pt>
                <c:pt idx="49">
                  <c:v>0.50678094876576729</c:v>
                </c:pt>
                <c:pt idx="50">
                  <c:v>0.50678094876576718</c:v>
                </c:pt>
                <c:pt idx="51">
                  <c:v>0.50678094876576729</c:v>
                </c:pt>
                <c:pt idx="52">
                  <c:v>0.52114655219977402</c:v>
                </c:pt>
                <c:pt idx="53">
                  <c:v>0.5211465521997739</c:v>
                </c:pt>
                <c:pt idx="54">
                  <c:v>0.52114655219977402</c:v>
                </c:pt>
                <c:pt idx="55">
                  <c:v>0.52114655219977402</c:v>
                </c:pt>
                <c:pt idx="56">
                  <c:v>0.52114655219977402</c:v>
                </c:pt>
                <c:pt idx="57">
                  <c:v>0.52114655219977402</c:v>
                </c:pt>
                <c:pt idx="58">
                  <c:v>0.52114655219977402</c:v>
                </c:pt>
                <c:pt idx="59">
                  <c:v>0.52114655219977402</c:v>
                </c:pt>
                <c:pt idx="60">
                  <c:v>0.52032348250021743</c:v>
                </c:pt>
                <c:pt idx="61">
                  <c:v>0.52032348250021743</c:v>
                </c:pt>
                <c:pt idx="62">
                  <c:v>0.52032348250021754</c:v>
                </c:pt>
                <c:pt idx="63">
                  <c:v>0.52032348250021743</c:v>
                </c:pt>
                <c:pt idx="64">
                  <c:v>0.5342946432040947</c:v>
                </c:pt>
                <c:pt idx="65">
                  <c:v>0.5342946432040947</c:v>
                </c:pt>
                <c:pt idx="66">
                  <c:v>0.53429464320409459</c:v>
                </c:pt>
                <c:pt idx="67">
                  <c:v>0.5342946432040947</c:v>
                </c:pt>
                <c:pt idx="68">
                  <c:v>0.5342946432040947</c:v>
                </c:pt>
                <c:pt idx="69">
                  <c:v>0.5342946432040947</c:v>
                </c:pt>
                <c:pt idx="70">
                  <c:v>0.5342946432040947</c:v>
                </c:pt>
                <c:pt idx="71">
                  <c:v>0.5342946432040947</c:v>
                </c:pt>
              </c:numCache>
            </c:numRef>
          </c:val>
          <c:smooth val="0"/>
          <c:extLst>
            <c:ext xmlns:c16="http://schemas.microsoft.com/office/drawing/2014/chart" uri="{C3380CC4-5D6E-409C-BE32-E72D297353CC}">
              <c16:uniqueId val="{00000007-6A8B-4C7F-9D8A-7102887B98F2}"/>
            </c:ext>
          </c:extLst>
        </c:ser>
        <c:dLbls>
          <c:showLegendKey val="0"/>
          <c:showVal val="0"/>
          <c:showCatName val="0"/>
          <c:showSerName val="0"/>
          <c:showPercent val="0"/>
          <c:showBubbleSize val="0"/>
        </c:dLbls>
        <c:smooth val="0"/>
        <c:axId val="243393664"/>
        <c:axId val="243395200"/>
      </c:lineChart>
      <c:catAx>
        <c:axId val="243393664"/>
        <c:scaling>
          <c:orientation val="minMax"/>
        </c:scaling>
        <c:delete val="0"/>
        <c:axPos val="b"/>
        <c:majorGridlines>
          <c:spPr>
            <a:ln w="9525" cap="flat" cmpd="sng" algn="ctr">
              <a:solidFill>
                <a:schemeClr val="bg1">
                  <a:lumMod val="85000"/>
                </a:schemeClr>
              </a:solidFill>
              <a:round/>
            </a:ln>
            <a:effectLst/>
          </c:spPr>
        </c:majorGridlines>
        <c:numFmt formatCode="mmm\ yy" sourceLinked="0"/>
        <c:majorTickMark val="out"/>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3395200"/>
        <c:crosses val="autoZero"/>
        <c:auto val="0"/>
        <c:lblAlgn val="ctr"/>
        <c:lblOffset val="100"/>
        <c:tickLblSkip val="12"/>
        <c:tickMarkSkip val="12"/>
        <c:noMultiLvlLbl val="1"/>
      </c:catAx>
      <c:valAx>
        <c:axId val="243395200"/>
        <c:scaling>
          <c:orientation val="minMax"/>
          <c:min val="0.35000000000000003"/>
        </c:scaling>
        <c:delete val="0"/>
        <c:axPos val="l"/>
        <c:majorGridlines>
          <c:spPr>
            <a:ln w="9525" cap="flat" cmpd="sng" algn="ctr">
              <a:solidFill>
                <a:schemeClr val="bg1">
                  <a:lumMod val="85000"/>
                </a:schemeClr>
              </a:solidFill>
              <a:round/>
            </a:ln>
            <a:effectLst/>
          </c:spPr>
        </c:majorGridlines>
        <c:numFmt formatCode="0.00_)%_);\(0.00\)%_);&quot;-  &quot;;&quot; &quot;@&quot; &quot;" sourceLinked="1"/>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33936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Scroll" dx="26" fmlaLink="$F$18" horiz="1" inc="5" max="200" page="10" val="100"/>
</file>

<file path=xl/ctrlProps/ctrlProp2.xml><?xml version="1.0" encoding="utf-8"?>
<formControlPr xmlns="http://schemas.microsoft.com/office/spreadsheetml/2009/9/main" objectType="Scroll" dx="26" fmlaLink="$F$19" horiz="1" inc="5" max="200" page="10" val="100"/>
</file>

<file path=xl/ctrlProps/ctrlProp3.xml><?xml version="1.0" encoding="utf-8"?>
<formControlPr xmlns="http://schemas.microsoft.com/office/spreadsheetml/2009/9/main" objectType="Scroll" dx="26" fmlaLink="$F$20" horiz="1" inc="5" max="200" page="10" val="10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66675</xdr:colOff>
      <xdr:row>0</xdr:row>
      <xdr:rowOff>304800</xdr:rowOff>
    </xdr:from>
    <xdr:to>
      <xdr:col>5</xdr:col>
      <xdr:colOff>523875</xdr:colOff>
      <xdr:row>2</xdr:row>
      <xdr:rowOff>0</xdr:rowOff>
    </xdr:to>
    <xdr:pic>
      <xdr:nvPicPr>
        <xdr:cNvPr id="2" name="Picture 1">
          <a:extLst>
            <a:ext uri="{FF2B5EF4-FFF2-40B4-BE49-F238E27FC236}">
              <a16:creationId xmlns:a16="http://schemas.microsoft.com/office/drawing/2014/main" id="{00000000-0008-0000-0100-000002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3896"/>
        <a:stretch/>
      </xdr:blipFill>
      <xdr:spPr bwMode="auto">
        <a:xfrm>
          <a:off x="523875" y="304800"/>
          <a:ext cx="1066800" cy="4572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130968</xdr:colOff>
      <xdr:row>39</xdr:row>
      <xdr:rowOff>0</xdr:rowOff>
    </xdr:from>
    <xdr:to>
      <xdr:col>20</xdr:col>
      <xdr:colOff>178594</xdr:colOff>
      <xdr:row>46</xdr:row>
      <xdr:rowOff>11907</xdr:rowOff>
    </xdr:to>
    <xdr:sp macro="" textlink="">
      <xdr:nvSpPr>
        <xdr:cNvPr id="124" name="Rectangle: Rounded Corners 123">
          <a:extLst>
            <a:ext uri="{FF2B5EF4-FFF2-40B4-BE49-F238E27FC236}">
              <a16:creationId xmlns:a16="http://schemas.microsoft.com/office/drawing/2014/main" id="{00000000-0008-0000-0200-00007C000000}"/>
            </a:ext>
          </a:extLst>
        </xdr:cNvPr>
        <xdr:cNvSpPr/>
      </xdr:nvSpPr>
      <xdr:spPr>
        <a:xfrm>
          <a:off x="4262437" y="7429500"/>
          <a:ext cx="6274595" cy="1178720"/>
        </a:xfrm>
        <a:prstGeom prst="roundRect">
          <a:avLst/>
        </a:prstGeom>
        <a:solidFill>
          <a:schemeClr val="tx2">
            <a:lumMod val="40000"/>
            <a:lumOff val="60000"/>
            <a:alpha val="20000"/>
          </a:schemeClr>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ctr"/>
          <a:endParaRPr lang="en-US" sz="1100" b="1">
            <a:solidFill>
              <a:schemeClr val="tx2"/>
            </a:solidFill>
          </a:endParaRPr>
        </a:p>
        <a:p>
          <a:pPr algn="ctr"/>
          <a:endParaRPr lang="en-US" sz="1100" b="1">
            <a:solidFill>
              <a:schemeClr val="tx2"/>
            </a:solidFill>
          </a:endParaRPr>
        </a:p>
        <a:p>
          <a:pPr algn="ctr"/>
          <a:endParaRPr lang="en-US" sz="1100" b="1">
            <a:solidFill>
              <a:schemeClr val="tx2"/>
            </a:solidFill>
          </a:endParaRPr>
        </a:p>
        <a:p>
          <a:pPr algn="ctr"/>
          <a:endParaRPr lang="en-US" sz="1100" b="1">
            <a:solidFill>
              <a:schemeClr val="tx2"/>
            </a:solidFill>
          </a:endParaRPr>
        </a:p>
        <a:p>
          <a:pPr algn="ctr"/>
          <a:endParaRPr lang="en-US" sz="1000" b="1">
            <a:solidFill>
              <a:schemeClr val="tx2"/>
            </a:solidFill>
          </a:endParaRPr>
        </a:p>
        <a:p>
          <a:pPr algn="ctr"/>
          <a:r>
            <a:rPr lang="en-US" sz="1400" b="1">
              <a:solidFill>
                <a:schemeClr val="tx2"/>
              </a:solidFill>
            </a:rPr>
            <a:t>Financial</a:t>
          </a:r>
          <a:r>
            <a:rPr lang="en-US" sz="1400" b="1" baseline="0">
              <a:solidFill>
                <a:schemeClr val="tx2"/>
              </a:solidFill>
            </a:rPr>
            <a:t> Statements</a:t>
          </a:r>
        </a:p>
        <a:p>
          <a:pPr algn="ctr"/>
          <a:endParaRPr lang="en-US" sz="1400" b="1">
            <a:solidFill>
              <a:schemeClr val="tx2"/>
            </a:solidFill>
          </a:endParaRPr>
        </a:p>
      </xdr:txBody>
    </xdr:sp>
    <xdr:clientData/>
  </xdr:twoCellAnchor>
  <xdr:twoCellAnchor>
    <xdr:from>
      <xdr:col>11</xdr:col>
      <xdr:colOff>717017</xdr:colOff>
      <xdr:row>30</xdr:row>
      <xdr:rowOff>84666</xdr:rowOff>
    </xdr:from>
    <xdr:to>
      <xdr:col>11</xdr:col>
      <xdr:colOff>728924</xdr:colOff>
      <xdr:row>41</xdr:row>
      <xdr:rowOff>1323</xdr:rowOff>
    </xdr:to>
    <xdr:cxnSp macro="">
      <xdr:nvCxnSpPr>
        <xdr:cNvPr id="18" name="Straight Arrow Connector 17">
          <a:extLst>
            <a:ext uri="{FF2B5EF4-FFF2-40B4-BE49-F238E27FC236}">
              <a16:creationId xmlns:a16="http://schemas.microsoft.com/office/drawing/2014/main" id="{00000000-0008-0000-0200-000012000000}"/>
            </a:ext>
          </a:extLst>
        </xdr:cNvPr>
        <xdr:cNvCxnSpPr/>
      </xdr:nvCxnSpPr>
      <xdr:spPr>
        <a:xfrm>
          <a:off x="5172600" y="5767916"/>
          <a:ext cx="11907" cy="3250407"/>
        </a:xfrm>
        <a:prstGeom prst="straightConnector1">
          <a:avLst/>
        </a:prstGeom>
        <a:ln w="15875" cap="rnd">
          <a:solidFill>
            <a:schemeClr val="tx1"/>
          </a:solidFill>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83344</xdr:colOff>
      <xdr:row>20</xdr:row>
      <xdr:rowOff>83343</xdr:rowOff>
    </xdr:from>
    <xdr:to>
      <xdr:col>11</xdr:col>
      <xdr:colOff>93926</xdr:colOff>
      <xdr:row>30</xdr:row>
      <xdr:rowOff>128322</xdr:rowOff>
    </xdr:to>
    <xdr:cxnSp macro="">
      <xdr:nvCxnSpPr>
        <xdr:cNvPr id="44" name="Straight Arrow Connector 43">
          <a:extLst>
            <a:ext uri="{FF2B5EF4-FFF2-40B4-BE49-F238E27FC236}">
              <a16:creationId xmlns:a16="http://schemas.microsoft.com/office/drawing/2014/main" id="{00000000-0008-0000-0200-00002C000000}"/>
            </a:ext>
          </a:extLst>
        </xdr:cNvPr>
        <xdr:cNvCxnSpPr/>
      </xdr:nvCxnSpPr>
      <xdr:spPr>
        <a:xfrm>
          <a:off x="4512469" y="4214812"/>
          <a:ext cx="10582" cy="1652323"/>
        </a:xfrm>
        <a:prstGeom prst="straightConnector1">
          <a:avLst/>
        </a:prstGeom>
        <a:ln w="15875" cap="rnd">
          <a:solidFill>
            <a:schemeClr val="tx1"/>
          </a:solidFill>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189878</xdr:colOff>
      <xdr:row>22</xdr:row>
      <xdr:rowOff>95250</xdr:rowOff>
    </xdr:from>
    <xdr:to>
      <xdr:col>11</xdr:col>
      <xdr:colOff>192525</xdr:colOff>
      <xdr:row>30</xdr:row>
      <xdr:rowOff>129645</xdr:rowOff>
    </xdr:to>
    <xdr:cxnSp macro="">
      <xdr:nvCxnSpPr>
        <xdr:cNvPr id="48" name="Straight Arrow Connector 47">
          <a:extLst>
            <a:ext uri="{FF2B5EF4-FFF2-40B4-BE49-F238E27FC236}">
              <a16:creationId xmlns:a16="http://schemas.microsoft.com/office/drawing/2014/main" id="{00000000-0008-0000-0200-000030000000}"/>
            </a:ext>
          </a:extLst>
        </xdr:cNvPr>
        <xdr:cNvCxnSpPr/>
      </xdr:nvCxnSpPr>
      <xdr:spPr>
        <a:xfrm>
          <a:off x="4621804" y="4291853"/>
          <a:ext cx="2647" cy="1334277"/>
        </a:xfrm>
        <a:prstGeom prst="straightConnector1">
          <a:avLst/>
        </a:prstGeom>
        <a:ln w="15875" cap="rnd">
          <a:solidFill>
            <a:schemeClr val="tx1"/>
          </a:solidFill>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389054</xdr:colOff>
      <xdr:row>27</xdr:row>
      <xdr:rowOff>89297</xdr:rowOff>
    </xdr:from>
    <xdr:to>
      <xdr:col>11</xdr:col>
      <xdr:colOff>394349</xdr:colOff>
      <xdr:row>30</xdr:row>
      <xdr:rowOff>129646</xdr:rowOff>
    </xdr:to>
    <xdr:cxnSp macro="">
      <xdr:nvCxnSpPr>
        <xdr:cNvPr id="52" name="Straight Arrow Connector 51">
          <a:extLst>
            <a:ext uri="{FF2B5EF4-FFF2-40B4-BE49-F238E27FC236}">
              <a16:creationId xmlns:a16="http://schemas.microsoft.com/office/drawing/2014/main" id="{00000000-0008-0000-0200-000034000000}"/>
            </a:ext>
          </a:extLst>
        </xdr:cNvPr>
        <xdr:cNvCxnSpPr/>
      </xdr:nvCxnSpPr>
      <xdr:spPr>
        <a:xfrm rot="60000">
          <a:off x="4818179" y="5220891"/>
          <a:ext cx="5295" cy="522552"/>
        </a:xfrm>
        <a:prstGeom prst="straightConnector1">
          <a:avLst/>
        </a:prstGeom>
        <a:ln w="15875" cap="rnd">
          <a:solidFill>
            <a:schemeClr val="tx1"/>
          </a:solidFill>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226218</xdr:colOff>
      <xdr:row>40</xdr:row>
      <xdr:rowOff>23812</xdr:rowOff>
    </xdr:from>
    <xdr:to>
      <xdr:col>14</xdr:col>
      <xdr:colOff>130969</xdr:colOff>
      <xdr:row>43</xdr:row>
      <xdr:rowOff>163284</xdr:rowOff>
    </xdr:to>
    <xdr:sp macro="" textlink="">
      <xdr:nvSpPr>
        <xdr:cNvPr id="42" name="Rectangle: Rounded Corners 41">
          <a:extLst>
            <a:ext uri="{FF2B5EF4-FFF2-40B4-BE49-F238E27FC236}">
              <a16:creationId xmlns:a16="http://schemas.microsoft.com/office/drawing/2014/main" id="{00000000-0008-0000-0200-00002A000000}"/>
            </a:ext>
          </a:extLst>
        </xdr:cNvPr>
        <xdr:cNvSpPr/>
      </xdr:nvSpPr>
      <xdr:spPr>
        <a:xfrm>
          <a:off x="4357687" y="7620000"/>
          <a:ext cx="2928938" cy="639534"/>
        </a:xfrm>
        <a:prstGeom prst="roundRect">
          <a:avLst/>
        </a:prstGeom>
        <a:solidFill>
          <a:schemeClr val="bg1">
            <a:alpha val="20000"/>
          </a:schemeClr>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ctr"/>
          <a:endParaRPr lang="en-US" sz="1100" b="1">
            <a:solidFill>
              <a:schemeClr val="tx2"/>
            </a:solidFill>
          </a:endParaRPr>
        </a:p>
        <a:p>
          <a:pPr algn="ctr"/>
          <a:endParaRPr lang="en-US" sz="1100" b="1">
            <a:solidFill>
              <a:schemeClr val="tx2"/>
            </a:solidFill>
          </a:endParaRPr>
        </a:p>
        <a:p>
          <a:pPr algn="ctr"/>
          <a:r>
            <a:rPr lang="en-US" sz="1400" b="1">
              <a:solidFill>
                <a:schemeClr val="tx2"/>
              </a:solidFill>
            </a:rPr>
            <a:t>Income Statement</a:t>
          </a:r>
        </a:p>
      </xdr:txBody>
    </xdr:sp>
    <xdr:clientData/>
  </xdr:twoCellAnchor>
  <xdr:twoCellAnchor>
    <xdr:from>
      <xdr:col>14</xdr:col>
      <xdr:colOff>226218</xdr:colOff>
      <xdr:row>40</xdr:row>
      <xdr:rowOff>23813</xdr:rowOff>
    </xdr:from>
    <xdr:to>
      <xdr:col>20</xdr:col>
      <xdr:colOff>83343</xdr:colOff>
      <xdr:row>43</xdr:row>
      <xdr:rowOff>152400</xdr:rowOff>
    </xdr:to>
    <xdr:sp macro="" textlink="">
      <xdr:nvSpPr>
        <xdr:cNvPr id="54" name="Rectangle: Rounded Corners 53">
          <a:extLst>
            <a:ext uri="{FF2B5EF4-FFF2-40B4-BE49-F238E27FC236}">
              <a16:creationId xmlns:a16="http://schemas.microsoft.com/office/drawing/2014/main" id="{00000000-0008-0000-0200-000036000000}"/>
            </a:ext>
          </a:extLst>
        </xdr:cNvPr>
        <xdr:cNvSpPr/>
      </xdr:nvSpPr>
      <xdr:spPr>
        <a:xfrm>
          <a:off x="9566161" y="7545842"/>
          <a:ext cx="6921953" cy="618444"/>
        </a:xfrm>
        <a:prstGeom prst="roundRect">
          <a:avLst/>
        </a:prstGeom>
        <a:solidFill>
          <a:schemeClr val="bg1">
            <a:alpha val="20000"/>
          </a:schemeClr>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ctr"/>
          <a:endParaRPr lang="en-US" sz="1100" b="1">
            <a:solidFill>
              <a:schemeClr val="tx2"/>
            </a:solidFill>
          </a:endParaRPr>
        </a:p>
        <a:p>
          <a:pPr algn="ctr"/>
          <a:endParaRPr lang="en-US" sz="1100" b="1">
            <a:solidFill>
              <a:schemeClr val="tx2"/>
            </a:solidFill>
          </a:endParaRPr>
        </a:p>
        <a:p>
          <a:pPr algn="ctr"/>
          <a:r>
            <a:rPr lang="en-US" sz="1400" b="1">
              <a:solidFill>
                <a:schemeClr val="tx2"/>
              </a:solidFill>
            </a:rPr>
            <a:t>Balance</a:t>
          </a:r>
          <a:r>
            <a:rPr lang="en-US" sz="1400" b="1" baseline="0">
              <a:solidFill>
                <a:schemeClr val="tx2"/>
              </a:solidFill>
            </a:rPr>
            <a:t> sheet</a:t>
          </a:r>
          <a:endParaRPr lang="en-US" sz="1400" b="1">
            <a:solidFill>
              <a:schemeClr val="tx2"/>
            </a:solidFill>
          </a:endParaRPr>
        </a:p>
      </xdr:txBody>
    </xdr:sp>
    <xdr:clientData/>
  </xdr:twoCellAnchor>
  <xdr:twoCellAnchor>
    <xdr:from>
      <xdr:col>13</xdr:col>
      <xdr:colOff>71438</xdr:colOff>
      <xdr:row>20</xdr:row>
      <xdr:rowOff>89296</xdr:rowOff>
    </xdr:from>
    <xdr:to>
      <xdr:col>13</xdr:col>
      <xdr:colOff>77391</xdr:colOff>
      <xdr:row>32</xdr:row>
      <xdr:rowOff>125014</xdr:rowOff>
    </xdr:to>
    <xdr:cxnSp macro="">
      <xdr:nvCxnSpPr>
        <xdr:cNvPr id="55" name="Straight Arrow Connector 54">
          <a:extLst>
            <a:ext uri="{FF2B5EF4-FFF2-40B4-BE49-F238E27FC236}">
              <a16:creationId xmlns:a16="http://schemas.microsoft.com/office/drawing/2014/main" id="{00000000-0008-0000-0200-000037000000}"/>
            </a:ext>
          </a:extLst>
        </xdr:cNvPr>
        <xdr:cNvCxnSpPr/>
      </xdr:nvCxnSpPr>
      <xdr:spPr>
        <a:xfrm>
          <a:off x="5459016" y="4095749"/>
          <a:ext cx="5953" cy="1964531"/>
        </a:xfrm>
        <a:prstGeom prst="straightConnector1">
          <a:avLst/>
        </a:prstGeom>
        <a:ln w="15875" cap="rnd">
          <a:solidFill>
            <a:schemeClr val="tx1"/>
          </a:solidFill>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170158</xdr:colOff>
      <xdr:row>22</xdr:row>
      <xdr:rowOff>100853</xdr:rowOff>
    </xdr:from>
    <xdr:to>
      <xdr:col>13</xdr:col>
      <xdr:colOff>178594</xdr:colOff>
      <xdr:row>32</xdr:row>
      <xdr:rowOff>124993</xdr:rowOff>
    </xdr:to>
    <xdr:cxnSp macro="">
      <xdr:nvCxnSpPr>
        <xdr:cNvPr id="57" name="Straight Arrow Connector 56">
          <a:extLst>
            <a:ext uri="{FF2B5EF4-FFF2-40B4-BE49-F238E27FC236}">
              <a16:creationId xmlns:a16="http://schemas.microsoft.com/office/drawing/2014/main" id="{00000000-0008-0000-0200-000039000000}"/>
            </a:ext>
          </a:extLst>
        </xdr:cNvPr>
        <xdr:cNvCxnSpPr/>
      </xdr:nvCxnSpPr>
      <xdr:spPr>
        <a:xfrm flipH="1">
          <a:off x="5557736" y="4428775"/>
          <a:ext cx="8436" cy="1631484"/>
        </a:xfrm>
        <a:prstGeom prst="straightConnector1">
          <a:avLst/>
        </a:prstGeom>
        <a:ln w="15875" cap="rnd">
          <a:solidFill>
            <a:schemeClr val="tx1">
              <a:alpha val="98000"/>
            </a:schemeClr>
          </a:solidFill>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369094</xdr:colOff>
      <xdr:row>27</xdr:row>
      <xdr:rowOff>83344</xdr:rowOff>
    </xdr:from>
    <xdr:to>
      <xdr:col>13</xdr:col>
      <xdr:colOff>381000</xdr:colOff>
      <xdr:row>32</xdr:row>
      <xdr:rowOff>125015</xdr:rowOff>
    </xdr:to>
    <xdr:cxnSp macro="">
      <xdr:nvCxnSpPr>
        <xdr:cNvPr id="59" name="Straight Arrow Connector 58">
          <a:extLst>
            <a:ext uri="{FF2B5EF4-FFF2-40B4-BE49-F238E27FC236}">
              <a16:creationId xmlns:a16="http://schemas.microsoft.com/office/drawing/2014/main" id="{00000000-0008-0000-0200-00003B000000}"/>
            </a:ext>
          </a:extLst>
        </xdr:cNvPr>
        <xdr:cNvCxnSpPr/>
      </xdr:nvCxnSpPr>
      <xdr:spPr>
        <a:xfrm flipH="1">
          <a:off x="5756672" y="5214938"/>
          <a:ext cx="11906" cy="845343"/>
        </a:xfrm>
        <a:prstGeom prst="straightConnector1">
          <a:avLst/>
        </a:prstGeom>
        <a:ln w="15875" cap="rnd">
          <a:solidFill>
            <a:schemeClr val="tx1"/>
          </a:solidFill>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464344</xdr:colOff>
      <xdr:row>30</xdr:row>
      <xdr:rowOff>77741</xdr:rowOff>
    </xdr:from>
    <xdr:to>
      <xdr:col>13</xdr:col>
      <xdr:colOff>472049</xdr:colOff>
      <xdr:row>32</xdr:row>
      <xdr:rowOff>113109</xdr:rowOff>
    </xdr:to>
    <xdr:cxnSp macro="">
      <xdr:nvCxnSpPr>
        <xdr:cNvPr id="61" name="Straight Arrow Connector 60">
          <a:extLst>
            <a:ext uri="{FF2B5EF4-FFF2-40B4-BE49-F238E27FC236}">
              <a16:creationId xmlns:a16="http://schemas.microsoft.com/office/drawing/2014/main" id="{00000000-0008-0000-0200-00003D000000}"/>
            </a:ext>
          </a:extLst>
        </xdr:cNvPr>
        <xdr:cNvCxnSpPr/>
      </xdr:nvCxnSpPr>
      <xdr:spPr>
        <a:xfrm flipH="1">
          <a:off x="5869782" y="5840366"/>
          <a:ext cx="7705" cy="368743"/>
        </a:xfrm>
        <a:prstGeom prst="straightConnector1">
          <a:avLst/>
        </a:prstGeom>
        <a:ln w="15875" cap="rnd">
          <a:solidFill>
            <a:schemeClr val="tx1"/>
          </a:solidFill>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717947</xdr:colOff>
      <xdr:row>32</xdr:row>
      <xdr:rowOff>86565</xdr:rowOff>
    </xdr:from>
    <xdr:to>
      <xdr:col>13</xdr:col>
      <xdr:colOff>738188</xdr:colOff>
      <xdr:row>40</xdr:row>
      <xdr:rowOff>160384</xdr:rowOff>
    </xdr:to>
    <xdr:cxnSp macro="">
      <xdr:nvCxnSpPr>
        <xdr:cNvPr id="63" name="Straight Arrow Connector 62">
          <a:extLst>
            <a:ext uri="{FF2B5EF4-FFF2-40B4-BE49-F238E27FC236}">
              <a16:creationId xmlns:a16="http://schemas.microsoft.com/office/drawing/2014/main" id="{00000000-0008-0000-0200-00003F000000}"/>
            </a:ext>
          </a:extLst>
        </xdr:cNvPr>
        <xdr:cNvCxnSpPr/>
      </xdr:nvCxnSpPr>
      <xdr:spPr>
        <a:xfrm>
          <a:off x="6107976" y="5908021"/>
          <a:ext cx="20241" cy="1698672"/>
        </a:xfrm>
        <a:prstGeom prst="straightConnector1">
          <a:avLst/>
        </a:prstGeom>
        <a:ln w="15875" cap="rnd">
          <a:solidFill>
            <a:schemeClr val="tx1"/>
          </a:solidFill>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84668</xdr:colOff>
      <xdr:row>17</xdr:row>
      <xdr:rowOff>84667</xdr:rowOff>
    </xdr:from>
    <xdr:to>
      <xdr:col>7</xdr:col>
      <xdr:colOff>95250</xdr:colOff>
      <xdr:row>25</xdr:row>
      <xdr:rowOff>128322</xdr:rowOff>
    </xdr:to>
    <xdr:cxnSp macro="">
      <xdr:nvCxnSpPr>
        <xdr:cNvPr id="83" name="Straight Arrow Connector 82">
          <a:extLst>
            <a:ext uri="{FF2B5EF4-FFF2-40B4-BE49-F238E27FC236}">
              <a16:creationId xmlns:a16="http://schemas.microsoft.com/office/drawing/2014/main" id="{00000000-0008-0000-0200-000053000000}"/>
            </a:ext>
          </a:extLst>
        </xdr:cNvPr>
        <xdr:cNvCxnSpPr/>
      </xdr:nvCxnSpPr>
      <xdr:spPr>
        <a:xfrm rot="-60000" flipH="1">
          <a:off x="2349501" y="3704167"/>
          <a:ext cx="10582" cy="1313655"/>
        </a:xfrm>
        <a:prstGeom prst="straightConnector1">
          <a:avLst/>
        </a:prstGeom>
        <a:noFill/>
        <a:ln w="15875" cap="rnd" cmpd="sng" algn="ctr">
          <a:solidFill>
            <a:sysClr val="windowText" lastClr="000000"/>
          </a:solidFill>
          <a:prstDash val="solid"/>
          <a:headEnd type="oval"/>
          <a:tailEnd type="triangle"/>
        </a:ln>
        <a:effectLst/>
      </xdr:spPr>
    </xdr:cxnSp>
    <xdr:clientData/>
  </xdr:twoCellAnchor>
  <xdr:twoCellAnchor>
    <xdr:from>
      <xdr:col>7</xdr:col>
      <xdr:colOff>176337</xdr:colOff>
      <xdr:row>22</xdr:row>
      <xdr:rowOff>84667</xdr:rowOff>
    </xdr:from>
    <xdr:to>
      <xdr:col>7</xdr:col>
      <xdr:colOff>184275</xdr:colOff>
      <xdr:row>25</xdr:row>
      <xdr:rowOff>126999</xdr:rowOff>
    </xdr:to>
    <xdr:cxnSp macro="">
      <xdr:nvCxnSpPr>
        <xdr:cNvPr id="84" name="Straight Arrow Connector 83">
          <a:extLst>
            <a:ext uri="{FF2B5EF4-FFF2-40B4-BE49-F238E27FC236}">
              <a16:creationId xmlns:a16="http://schemas.microsoft.com/office/drawing/2014/main" id="{00000000-0008-0000-0200-000054000000}"/>
            </a:ext>
          </a:extLst>
        </xdr:cNvPr>
        <xdr:cNvCxnSpPr/>
      </xdr:nvCxnSpPr>
      <xdr:spPr>
        <a:xfrm rot="-60000" flipH="1">
          <a:off x="2423116" y="4281270"/>
          <a:ext cx="7938" cy="529788"/>
        </a:xfrm>
        <a:prstGeom prst="straightConnector1">
          <a:avLst/>
        </a:prstGeom>
        <a:ln w="15875" cap="rnd">
          <a:solidFill>
            <a:schemeClr val="tx1"/>
          </a:solidFill>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77390</xdr:colOff>
      <xdr:row>22</xdr:row>
      <xdr:rowOff>83344</xdr:rowOff>
    </xdr:from>
    <xdr:to>
      <xdr:col>9</xdr:col>
      <xdr:colOff>84667</xdr:colOff>
      <xdr:row>27</xdr:row>
      <xdr:rowOff>121814</xdr:rowOff>
    </xdr:to>
    <xdr:cxnSp macro="">
      <xdr:nvCxnSpPr>
        <xdr:cNvPr id="85" name="Straight Arrow Connector 84">
          <a:extLst>
            <a:ext uri="{FF2B5EF4-FFF2-40B4-BE49-F238E27FC236}">
              <a16:creationId xmlns:a16="http://schemas.microsoft.com/office/drawing/2014/main" id="{00000000-0008-0000-0200-000055000000}"/>
            </a:ext>
          </a:extLst>
        </xdr:cNvPr>
        <xdr:cNvCxnSpPr/>
      </xdr:nvCxnSpPr>
      <xdr:spPr>
        <a:xfrm>
          <a:off x="3345656" y="4411266"/>
          <a:ext cx="7277" cy="842142"/>
        </a:xfrm>
        <a:prstGeom prst="straightConnector1">
          <a:avLst/>
        </a:prstGeom>
        <a:ln w="15875" cap="rnd">
          <a:solidFill>
            <a:schemeClr val="tx1"/>
          </a:solidFill>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170734</xdr:colOff>
      <xdr:row>25</xdr:row>
      <xdr:rowOff>80038</xdr:rowOff>
    </xdr:from>
    <xdr:to>
      <xdr:col>9</xdr:col>
      <xdr:colOff>179200</xdr:colOff>
      <xdr:row>27</xdr:row>
      <xdr:rowOff>124329</xdr:rowOff>
    </xdr:to>
    <xdr:cxnSp macro="">
      <xdr:nvCxnSpPr>
        <xdr:cNvPr id="86" name="Straight Arrow Connector 85">
          <a:extLst>
            <a:ext uri="{FF2B5EF4-FFF2-40B4-BE49-F238E27FC236}">
              <a16:creationId xmlns:a16="http://schemas.microsoft.com/office/drawing/2014/main" id="{00000000-0008-0000-0200-000056000000}"/>
            </a:ext>
          </a:extLst>
        </xdr:cNvPr>
        <xdr:cNvCxnSpPr/>
      </xdr:nvCxnSpPr>
      <xdr:spPr>
        <a:xfrm rot="-60000" flipH="1">
          <a:off x="3439000" y="4890163"/>
          <a:ext cx="8466" cy="365760"/>
        </a:xfrm>
        <a:prstGeom prst="straightConnector1">
          <a:avLst/>
        </a:prstGeom>
        <a:ln w="15875" cap="rnd">
          <a:solidFill>
            <a:schemeClr val="tx1"/>
          </a:solidFill>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274194</xdr:colOff>
      <xdr:row>25</xdr:row>
      <xdr:rowOff>83344</xdr:rowOff>
    </xdr:from>
    <xdr:to>
      <xdr:col>13</xdr:col>
      <xdr:colOff>279797</xdr:colOff>
      <xdr:row>32</xdr:row>
      <xdr:rowOff>125015</xdr:rowOff>
    </xdr:to>
    <xdr:cxnSp macro="">
      <xdr:nvCxnSpPr>
        <xdr:cNvPr id="91" name="Straight Arrow Connector 90">
          <a:extLst>
            <a:ext uri="{FF2B5EF4-FFF2-40B4-BE49-F238E27FC236}">
              <a16:creationId xmlns:a16="http://schemas.microsoft.com/office/drawing/2014/main" id="{00000000-0008-0000-0200-00005B000000}"/>
            </a:ext>
          </a:extLst>
        </xdr:cNvPr>
        <xdr:cNvCxnSpPr/>
      </xdr:nvCxnSpPr>
      <xdr:spPr>
        <a:xfrm flipH="1">
          <a:off x="5661772" y="4893469"/>
          <a:ext cx="5603" cy="1166812"/>
        </a:xfrm>
        <a:prstGeom prst="straightConnector1">
          <a:avLst/>
        </a:prstGeom>
        <a:ln w="15875" cap="rnd">
          <a:solidFill>
            <a:schemeClr val="tx1"/>
          </a:solidFill>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291353</xdr:colOff>
      <xdr:row>25</xdr:row>
      <xdr:rowOff>84605</xdr:rowOff>
    </xdr:from>
    <xdr:to>
      <xdr:col>11</xdr:col>
      <xdr:colOff>292587</xdr:colOff>
      <xdr:row>30</xdr:row>
      <xdr:rowOff>128868</xdr:rowOff>
    </xdr:to>
    <xdr:cxnSp macro="">
      <xdr:nvCxnSpPr>
        <xdr:cNvPr id="92" name="Straight Arrow Connector 91">
          <a:extLst>
            <a:ext uri="{FF2B5EF4-FFF2-40B4-BE49-F238E27FC236}">
              <a16:creationId xmlns:a16="http://schemas.microsoft.com/office/drawing/2014/main" id="{00000000-0008-0000-0200-00005C000000}"/>
            </a:ext>
          </a:extLst>
        </xdr:cNvPr>
        <xdr:cNvCxnSpPr/>
      </xdr:nvCxnSpPr>
      <xdr:spPr>
        <a:xfrm flipH="1">
          <a:off x="4723279" y="4768664"/>
          <a:ext cx="1234" cy="856689"/>
        </a:xfrm>
        <a:prstGeom prst="straightConnector1">
          <a:avLst/>
        </a:prstGeom>
        <a:ln w="15875" cap="rnd">
          <a:solidFill>
            <a:schemeClr val="tx1"/>
          </a:solidFill>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76199</xdr:colOff>
      <xdr:row>20</xdr:row>
      <xdr:rowOff>83363</xdr:rowOff>
    </xdr:from>
    <xdr:to>
      <xdr:col>15</xdr:col>
      <xdr:colOff>89647</xdr:colOff>
      <xdr:row>34</xdr:row>
      <xdr:rowOff>123265</xdr:rowOff>
    </xdr:to>
    <xdr:cxnSp macro="">
      <xdr:nvCxnSpPr>
        <xdr:cNvPr id="106" name="Straight Arrow Connector 105">
          <a:extLst>
            <a:ext uri="{FF2B5EF4-FFF2-40B4-BE49-F238E27FC236}">
              <a16:creationId xmlns:a16="http://schemas.microsoft.com/office/drawing/2014/main" id="{00000000-0008-0000-0200-00006A000000}"/>
            </a:ext>
          </a:extLst>
        </xdr:cNvPr>
        <xdr:cNvCxnSpPr/>
      </xdr:nvCxnSpPr>
      <xdr:spPr>
        <a:xfrm>
          <a:off x="8475008" y="3954995"/>
          <a:ext cx="13448" cy="2639667"/>
        </a:xfrm>
        <a:prstGeom prst="straightConnector1">
          <a:avLst/>
        </a:prstGeom>
        <a:ln w="15875" cap="rnd">
          <a:solidFill>
            <a:schemeClr val="tx1"/>
          </a:solidFill>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169332</xdr:colOff>
      <xdr:row>22</xdr:row>
      <xdr:rowOff>83590</xdr:rowOff>
    </xdr:from>
    <xdr:to>
      <xdr:col>15</xdr:col>
      <xdr:colOff>179294</xdr:colOff>
      <xdr:row>34</xdr:row>
      <xdr:rowOff>123265</xdr:rowOff>
    </xdr:to>
    <xdr:cxnSp macro="">
      <xdr:nvCxnSpPr>
        <xdr:cNvPr id="107" name="Straight Arrow Connector 106">
          <a:extLst>
            <a:ext uri="{FF2B5EF4-FFF2-40B4-BE49-F238E27FC236}">
              <a16:creationId xmlns:a16="http://schemas.microsoft.com/office/drawing/2014/main" id="{00000000-0008-0000-0200-00006B000000}"/>
            </a:ext>
          </a:extLst>
        </xdr:cNvPr>
        <xdr:cNvCxnSpPr/>
      </xdr:nvCxnSpPr>
      <xdr:spPr>
        <a:xfrm>
          <a:off x="8568141" y="4280193"/>
          <a:ext cx="9962" cy="2314469"/>
        </a:xfrm>
        <a:prstGeom prst="straightConnector1">
          <a:avLst/>
        </a:prstGeom>
        <a:ln w="15875" cap="rnd">
          <a:solidFill>
            <a:schemeClr val="tx1"/>
          </a:solidFill>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349553</xdr:colOff>
      <xdr:row>30</xdr:row>
      <xdr:rowOff>80575</xdr:rowOff>
    </xdr:from>
    <xdr:to>
      <xdr:col>15</xdr:col>
      <xdr:colOff>355600</xdr:colOff>
      <xdr:row>34</xdr:row>
      <xdr:rowOff>119810</xdr:rowOff>
    </xdr:to>
    <xdr:cxnSp macro="">
      <xdr:nvCxnSpPr>
        <xdr:cNvPr id="108" name="Straight Arrow Connector 107">
          <a:extLst>
            <a:ext uri="{FF2B5EF4-FFF2-40B4-BE49-F238E27FC236}">
              <a16:creationId xmlns:a16="http://schemas.microsoft.com/office/drawing/2014/main" id="{00000000-0008-0000-0200-00006C000000}"/>
            </a:ext>
          </a:extLst>
        </xdr:cNvPr>
        <xdr:cNvCxnSpPr/>
      </xdr:nvCxnSpPr>
      <xdr:spPr>
        <a:xfrm>
          <a:off x="6855128" y="5719375"/>
          <a:ext cx="6047" cy="686935"/>
        </a:xfrm>
        <a:prstGeom prst="straightConnector1">
          <a:avLst/>
        </a:prstGeom>
        <a:ln w="15875" cap="rnd">
          <a:solidFill>
            <a:schemeClr val="tx1"/>
          </a:solidFill>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260047</xdr:colOff>
      <xdr:row>25</xdr:row>
      <xdr:rowOff>85222</xdr:rowOff>
    </xdr:from>
    <xdr:to>
      <xdr:col>15</xdr:col>
      <xdr:colOff>268941</xdr:colOff>
      <xdr:row>34</xdr:row>
      <xdr:rowOff>122915</xdr:rowOff>
    </xdr:to>
    <xdr:cxnSp macro="">
      <xdr:nvCxnSpPr>
        <xdr:cNvPr id="109" name="Straight Arrow Connector 108">
          <a:extLst>
            <a:ext uri="{FF2B5EF4-FFF2-40B4-BE49-F238E27FC236}">
              <a16:creationId xmlns:a16="http://schemas.microsoft.com/office/drawing/2014/main" id="{00000000-0008-0000-0200-00006D000000}"/>
            </a:ext>
          </a:extLst>
        </xdr:cNvPr>
        <xdr:cNvCxnSpPr/>
      </xdr:nvCxnSpPr>
      <xdr:spPr>
        <a:xfrm>
          <a:off x="6743000" y="4895347"/>
          <a:ext cx="8894" cy="1484302"/>
        </a:xfrm>
        <a:prstGeom prst="straightConnector1">
          <a:avLst/>
        </a:prstGeom>
        <a:ln w="15875" cap="rnd">
          <a:solidFill>
            <a:schemeClr val="tx1"/>
          </a:solidFill>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436641</xdr:colOff>
      <xdr:row>32</xdr:row>
      <xdr:rowOff>85004</xdr:rowOff>
    </xdr:from>
    <xdr:to>
      <xdr:col>15</xdr:col>
      <xdr:colOff>448358</xdr:colOff>
      <xdr:row>34</xdr:row>
      <xdr:rowOff>123786</xdr:rowOff>
    </xdr:to>
    <xdr:cxnSp macro="">
      <xdr:nvCxnSpPr>
        <xdr:cNvPr id="110" name="Straight Arrow Connector 109">
          <a:extLst>
            <a:ext uri="{FF2B5EF4-FFF2-40B4-BE49-F238E27FC236}">
              <a16:creationId xmlns:a16="http://schemas.microsoft.com/office/drawing/2014/main" id="{00000000-0008-0000-0200-00006E000000}"/>
            </a:ext>
          </a:extLst>
        </xdr:cNvPr>
        <xdr:cNvCxnSpPr/>
      </xdr:nvCxnSpPr>
      <xdr:spPr>
        <a:xfrm rot="60000">
          <a:off x="6919594" y="6020270"/>
          <a:ext cx="11717" cy="360250"/>
        </a:xfrm>
        <a:prstGeom prst="straightConnector1">
          <a:avLst/>
        </a:prstGeom>
        <a:ln w="15875" cap="rnd">
          <a:solidFill>
            <a:schemeClr val="tx1"/>
          </a:solidFill>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705597</xdr:colOff>
      <xdr:row>34</xdr:row>
      <xdr:rowOff>84666</xdr:rowOff>
    </xdr:from>
    <xdr:to>
      <xdr:col>15</xdr:col>
      <xdr:colOff>714064</xdr:colOff>
      <xdr:row>40</xdr:row>
      <xdr:rowOff>160866</xdr:rowOff>
    </xdr:to>
    <xdr:cxnSp macro="">
      <xdr:nvCxnSpPr>
        <xdr:cNvPr id="112" name="Straight Arrow Connector 111">
          <a:extLst>
            <a:ext uri="{FF2B5EF4-FFF2-40B4-BE49-F238E27FC236}">
              <a16:creationId xmlns:a16="http://schemas.microsoft.com/office/drawing/2014/main" id="{00000000-0008-0000-0200-000070000000}"/>
            </a:ext>
          </a:extLst>
        </xdr:cNvPr>
        <xdr:cNvCxnSpPr/>
      </xdr:nvCxnSpPr>
      <xdr:spPr>
        <a:xfrm flipH="1">
          <a:off x="9104406" y="6556063"/>
          <a:ext cx="8467" cy="1051112"/>
        </a:xfrm>
        <a:prstGeom prst="straightConnector1">
          <a:avLst/>
        </a:prstGeom>
        <a:ln w="15875" cap="rnd">
          <a:solidFill>
            <a:schemeClr val="tx1"/>
          </a:solidFill>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716928</xdr:colOff>
      <xdr:row>36</xdr:row>
      <xdr:rowOff>84791</xdr:rowOff>
    </xdr:from>
    <xdr:to>
      <xdr:col>17</xdr:col>
      <xdr:colOff>718136</xdr:colOff>
      <xdr:row>41</xdr:row>
      <xdr:rowOff>4963</xdr:rowOff>
    </xdr:to>
    <xdr:cxnSp macro="">
      <xdr:nvCxnSpPr>
        <xdr:cNvPr id="73" name="Straight Arrow Connector 72">
          <a:extLst>
            <a:ext uri="{FF2B5EF4-FFF2-40B4-BE49-F238E27FC236}">
              <a16:creationId xmlns:a16="http://schemas.microsoft.com/office/drawing/2014/main" id="{00000000-0008-0000-0200-000049000000}"/>
            </a:ext>
          </a:extLst>
        </xdr:cNvPr>
        <xdr:cNvCxnSpPr/>
      </xdr:nvCxnSpPr>
      <xdr:spPr>
        <a:xfrm>
          <a:off x="10073840" y="6881159"/>
          <a:ext cx="1208" cy="732598"/>
        </a:xfrm>
        <a:prstGeom prst="straightConnector1">
          <a:avLst/>
        </a:prstGeom>
        <a:ln w="15875" cap="rnd">
          <a:solidFill>
            <a:schemeClr val="tx1"/>
          </a:solidFill>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162645</xdr:colOff>
      <xdr:row>25</xdr:row>
      <xdr:rowOff>87756</xdr:rowOff>
    </xdr:from>
    <xdr:to>
      <xdr:col>19</xdr:col>
      <xdr:colOff>168088</xdr:colOff>
      <xdr:row>36</xdr:row>
      <xdr:rowOff>129217</xdr:rowOff>
    </xdr:to>
    <xdr:cxnSp macro="">
      <xdr:nvCxnSpPr>
        <xdr:cNvPr id="75" name="Straight Arrow Connector 74">
          <a:extLst>
            <a:ext uri="{FF2B5EF4-FFF2-40B4-BE49-F238E27FC236}">
              <a16:creationId xmlns:a16="http://schemas.microsoft.com/office/drawing/2014/main" id="{00000000-0008-0000-0200-00004B000000}"/>
            </a:ext>
          </a:extLst>
        </xdr:cNvPr>
        <xdr:cNvCxnSpPr/>
      </xdr:nvCxnSpPr>
      <xdr:spPr>
        <a:xfrm>
          <a:off x="8562504" y="4897881"/>
          <a:ext cx="5443" cy="1809539"/>
        </a:xfrm>
        <a:prstGeom prst="straightConnector1">
          <a:avLst/>
        </a:prstGeom>
        <a:ln w="15875" cap="rnd">
          <a:solidFill>
            <a:schemeClr val="tx1"/>
          </a:solidFill>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72838</xdr:colOff>
      <xdr:row>20</xdr:row>
      <xdr:rowOff>93038</xdr:rowOff>
    </xdr:from>
    <xdr:to>
      <xdr:col>19</xdr:col>
      <xdr:colOff>76200</xdr:colOff>
      <xdr:row>36</xdr:row>
      <xdr:rowOff>129217</xdr:rowOff>
    </xdr:to>
    <xdr:cxnSp macro="">
      <xdr:nvCxnSpPr>
        <xdr:cNvPr id="77" name="Straight Arrow Connector 76">
          <a:extLst>
            <a:ext uri="{FF2B5EF4-FFF2-40B4-BE49-F238E27FC236}">
              <a16:creationId xmlns:a16="http://schemas.microsoft.com/office/drawing/2014/main" id="{00000000-0008-0000-0200-00004D000000}"/>
            </a:ext>
          </a:extLst>
        </xdr:cNvPr>
        <xdr:cNvCxnSpPr/>
      </xdr:nvCxnSpPr>
      <xdr:spPr>
        <a:xfrm flipH="1">
          <a:off x="8472697" y="4099491"/>
          <a:ext cx="3362" cy="2607929"/>
        </a:xfrm>
        <a:prstGeom prst="straightConnector1">
          <a:avLst/>
        </a:prstGeom>
        <a:ln w="15875" cap="rnd">
          <a:solidFill>
            <a:schemeClr val="tx1"/>
          </a:solidFill>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80737</xdr:colOff>
      <xdr:row>20</xdr:row>
      <xdr:rowOff>90268</xdr:rowOff>
    </xdr:from>
    <xdr:to>
      <xdr:col>17</xdr:col>
      <xdr:colOff>91623</xdr:colOff>
      <xdr:row>36</xdr:row>
      <xdr:rowOff>122925</xdr:rowOff>
    </xdr:to>
    <xdr:cxnSp macro="">
      <xdr:nvCxnSpPr>
        <xdr:cNvPr id="78" name="Straight Arrow Connector 77">
          <a:extLst>
            <a:ext uri="{FF2B5EF4-FFF2-40B4-BE49-F238E27FC236}">
              <a16:creationId xmlns:a16="http://schemas.microsoft.com/office/drawing/2014/main" id="{00000000-0008-0000-0200-00004E000000}"/>
            </a:ext>
          </a:extLst>
        </xdr:cNvPr>
        <xdr:cNvCxnSpPr/>
      </xdr:nvCxnSpPr>
      <xdr:spPr>
        <a:xfrm>
          <a:off x="9437649" y="3961900"/>
          <a:ext cx="10886" cy="2957393"/>
        </a:xfrm>
        <a:prstGeom prst="straightConnector1">
          <a:avLst/>
        </a:prstGeom>
        <a:ln w="15875" cap="rnd">
          <a:solidFill>
            <a:schemeClr val="tx1"/>
          </a:solidFill>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169458</xdr:colOff>
      <xdr:row>25</xdr:row>
      <xdr:rowOff>87531</xdr:rowOff>
    </xdr:from>
    <xdr:to>
      <xdr:col>17</xdr:col>
      <xdr:colOff>178594</xdr:colOff>
      <xdr:row>36</xdr:row>
      <xdr:rowOff>119063</xdr:rowOff>
    </xdr:to>
    <xdr:cxnSp macro="">
      <xdr:nvCxnSpPr>
        <xdr:cNvPr id="94" name="Straight Arrow Connector 93">
          <a:extLst>
            <a:ext uri="{FF2B5EF4-FFF2-40B4-BE49-F238E27FC236}">
              <a16:creationId xmlns:a16="http://schemas.microsoft.com/office/drawing/2014/main" id="{00000000-0008-0000-0200-00005E000000}"/>
            </a:ext>
          </a:extLst>
        </xdr:cNvPr>
        <xdr:cNvCxnSpPr/>
      </xdr:nvCxnSpPr>
      <xdr:spPr>
        <a:xfrm>
          <a:off x="7610864" y="4897656"/>
          <a:ext cx="9136" cy="1799610"/>
        </a:xfrm>
        <a:prstGeom prst="straightConnector1">
          <a:avLst/>
        </a:prstGeom>
        <a:ln w="15875" cap="rnd">
          <a:solidFill>
            <a:schemeClr val="tx1"/>
          </a:solidFill>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282656</xdr:colOff>
      <xdr:row>36</xdr:row>
      <xdr:rowOff>45198</xdr:rowOff>
    </xdr:from>
    <xdr:to>
      <xdr:col>17</xdr:col>
      <xdr:colOff>285750</xdr:colOff>
      <xdr:row>39</xdr:row>
      <xdr:rowOff>89647</xdr:rowOff>
    </xdr:to>
    <xdr:cxnSp macro="">
      <xdr:nvCxnSpPr>
        <xdr:cNvPr id="95" name="Straight Arrow Connector 94">
          <a:extLst>
            <a:ext uri="{FF2B5EF4-FFF2-40B4-BE49-F238E27FC236}">
              <a16:creationId xmlns:a16="http://schemas.microsoft.com/office/drawing/2014/main" id="{00000000-0008-0000-0200-00005F000000}"/>
            </a:ext>
          </a:extLst>
        </xdr:cNvPr>
        <xdr:cNvCxnSpPr/>
      </xdr:nvCxnSpPr>
      <xdr:spPr>
        <a:xfrm flipH="1" flipV="1">
          <a:off x="9639568" y="6841566"/>
          <a:ext cx="3094" cy="531905"/>
        </a:xfrm>
        <a:prstGeom prst="straightConnector1">
          <a:avLst/>
        </a:prstGeom>
        <a:ln w="15875" cap="rnd">
          <a:solidFill>
            <a:srgbClr val="FF0000"/>
          </a:solidFill>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274060</xdr:colOff>
      <xdr:row>36</xdr:row>
      <xdr:rowOff>38580</xdr:rowOff>
    </xdr:from>
    <xdr:to>
      <xdr:col>19</xdr:col>
      <xdr:colOff>280147</xdr:colOff>
      <xdr:row>39</xdr:row>
      <xdr:rowOff>95250</xdr:rowOff>
    </xdr:to>
    <xdr:cxnSp macro="">
      <xdr:nvCxnSpPr>
        <xdr:cNvPr id="119" name="Straight Arrow Connector 118">
          <a:extLst>
            <a:ext uri="{FF2B5EF4-FFF2-40B4-BE49-F238E27FC236}">
              <a16:creationId xmlns:a16="http://schemas.microsoft.com/office/drawing/2014/main" id="{00000000-0008-0000-0200-000077000000}"/>
            </a:ext>
          </a:extLst>
        </xdr:cNvPr>
        <xdr:cNvCxnSpPr/>
      </xdr:nvCxnSpPr>
      <xdr:spPr>
        <a:xfrm flipH="1" flipV="1">
          <a:off x="10589075" y="6834948"/>
          <a:ext cx="6087" cy="544126"/>
        </a:xfrm>
        <a:prstGeom prst="straightConnector1">
          <a:avLst/>
        </a:prstGeom>
        <a:ln w="15875" cap="rnd">
          <a:solidFill>
            <a:srgbClr val="FF0000"/>
          </a:solidFill>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719098</xdr:colOff>
      <xdr:row>36</xdr:row>
      <xdr:rowOff>81482</xdr:rowOff>
    </xdr:from>
    <xdr:to>
      <xdr:col>19</xdr:col>
      <xdr:colOff>720306</xdr:colOff>
      <xdr:row>41</xdr:row>
      <xdr:rowOff>1654</xdr:rowOff>
    </xdr:to>
    <xdr:cxnSp macro="">
      <xdr:nvCxnSpPr>
        <xdr:cNvPr id="120" name="Straight Arrow Connector 119">
          <a:extLst>
            <a:ext uri="{FF2B5EF4-FFF2-40B4-BE49-F238E27FC236}">
              <a16:creationId xmlns:a16="http://schemas.microsoft.com/office/drawing/2014/main" id="{00000000-0008-0000-0200-000078000000}"/>
            </a:ext>
          </a:extLst>
        </xdr:cNvPr>
        <xdr:cNvCxnSpPr/>
      </xdr:nvCxnSpPr>
      <xdr:spPr>
        <a:xfrm>
          <a:off x="11034113" y="6877850"/>
          <a:ext cx="1208" cy="732598"/>
        </a:xfrm>
        <a:prstGeom prst="straightConnector1">
          <a:avLst/>
        </a:prstGeom>
        <a:ln w="15875" cap="rnd">
          <a:solidFill>
            <a:schemeClr val="tx1"/>
          </a:solidFill>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30480</xdr:colOff>
          <xdr:row>34</xdr:row>
          <xdr:rowOff>7620</xdr:rowOff>
        </xdr:from>
        <xdr:to>
          <xdr:col>19</xdr:col>
          <xdr:colOff>830580</xdr:colOff>
          <xdr:row>34</xdr:row>
          <xdr:rowOff>182880</xdr:rowOff>
        </xdr:to>
        <xdr:sp macro="" textlink="">
          <xdr:nvSpPr>
            <xdr:cNvPr id="8199" name="Scroll Bar 7" hidden="1">
              <a:extLst>
                <a:ext uri="{63B3BB69-23CF-44E3-9099-C40C66FF867C}">
                  <a14:compatExt spid="_x0000_s8199"/>
                </a:ext>
                <a:ext uri="{FF2B5EF4-FFF2-40B4-BE49-F238E27FC236}">
                  <a16:creationId xmlns:a16="http://schemas.microsoft.com/office/drawing/2014/main" id="{00000000-0008-0000-0600-000007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4</xdr:col>
      <xdr:colOff>11907</xdr:colOff>
      <xdr:row>57</xdr:row>
      <xdr:rowOff>11906</xdr:rowOff>
    </xdr:from>
    <xdr:to>
      <xdr:col>17</xdr:col>
      <xdr:colOff>1</xdr:colOff>
      <xdr:row>69</xdr:row>
      <xdr:rowOff>-1</xdr:rowOff>
    </xdr:to>
    <xdr:graphicFrame macro="">
      <xdr:nvGraphicFramePr>
        <xdr:cNvPr id="11" name="Chart 10">
          <a:extLst>
            <a:ext uri="{FF2B5EF4-FFF2-40B4-BE49-F238E27FC236}">
              <a16:creationId xmlns:a16="http://schemas.microsoft.com/office/drawing/2014/main" id="{00000000-0008-0000-06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357188</xdr:colOff>
      <xdr:row>41</xdr:row>
      <xdr:rowOff>14289</xdr:rowOff>
    </xdr:from>
    <xdr:to>
      <xdr:col>25</xdr:col>
      <xdr:colOff>839911</xdr:colOff>
      <xdr:row>52</xdr:row>
      <xdr:rowOff>161926</xdr:rowOff>
    </xdr:to>
    <xdr:graphicFrame macro="">
      <xdr:nvGraphicFramePr>
        <xdr:cNvPr id="5" name="Chart 4">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392906</xdr:colOff>
      <xdr:row>57</xdr:row>
      <xdr:rowOff>9525</xdr:rowOff>
    </xdr:from>
    <xdr:to>
      <xdr:col>25</xdr:col>
      <xdr:colOff>842295</xdr:colOff>
      <xdr:row>68</xdr:row>
      <xdr:rowOff>160211</xdr:rowOff>
    </xdr:to>
    <xdr:graphicFrame macro="">
      <xdr:nvGraphicFramePr>
        <xdr:cNvPr id="10" name="Chart 9">
          <a:extLst>
            <a:ext uri="{FF2B5EF4-FFF2-40B4-BE49-F238E27FC236}">
              <a16:creationId xmlns:a16="http://schemas.microsoft.com/office/drawing/2014/main" id="{00000000-0008-0000-0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24</xdr:col>
      <xdr:colOff>47031</xdr:colOff>
      <xdr:row>1</xdr:row>
      <xdr:rowOff>130376</xdr:rowOff>
    </xdr:from>
    <xdr:to>
      <xdr:col>25</xdr:col>
      <xdr:colOff>821531</xdr:colOff>
      <xdr:row>37</xdr:row>
      <xdr:rowOff>83345</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4"/>
        <a:stretch>
          <a:fillRect/>
        </a:stretch>
      </xdr:blipFill>
      <xdr:spPr>
        <a:xfrm>
          <a:off x="14239281" y="463751"/>
          <a:ext cx="1619844" cy="161984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19</xdr:col>
          <xdr:colOff>30480</xdr:colOff>
          <xdr:row>35</xdr:row>
          <xdr:rowOff>7620</xdr:rowOff>
        </xdr:from>
        <xdr:to>
          <xdr:col>19</xdr:col>
          <xdr:colOff>830580</xdr:colOff>
          <xdr:row>35</xdr:row>
          <xdr:rowOff>175260</xdr:rowOff>
        </xdr:to>
        <xdr:sp macro="" textlink="">
          <xdr:nvSpPr>
            <xdr:cNvPr id="8203" name="Scroll Bar 11" hidden="1">
              <a:extLst>
                <a:ext uri="{63B3BB69-23CF-44E3-9099-C40C66FF867C}">
                  <a14:compatExt spid="_x0000_s8203"/>
                </a:ext>
                <a:ext uri="{FF2B5EF4-FFF2-40B4-BE49-F238E27FC236}">
                  <a16:creationId xmlns:a16="http://schemas.microsoft.com/office/drawing/2014/main" id="{00000000-0008-0000-0600-00000B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36</xdr:row>
          <xdr:rowOff>7620</xdr:rowOff>
        </xdr:from>
        <xdr:to>
          <xdr:col>19</xdr:col>
          <xdr:colOff>830580</xdr:colOff>
          <xdr:row>36</xdr:row>
          <xdr:rowOff>175260</xdr:rowOff>
        </xdr:to>
        <xdr:sp macro="" textlink="">
          <xdr:nvSpPr>
            <xdr:cNvPr id="8204" name="Scroll Bar 12" hidden="1">
              <a:extLst>
                <a:ext uri="{63B3BB69-23CF-44E3-9099-C40C66FF867C}">
                  <a14:compatExt spid="_x0000_s8204"/>
                </a:ext>
                <a:ext uri="{FF2B5EF4-FFF2-40B4-BE49-F238E27FC236}">
                  <a16:creationId xmlns:a16="http://schemas.microsoft.com/office/drawing/2014/main" id="{00000000-0008-0000-0600-00000C2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john.dimberline@f1f9.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7">
    <tabColor theme="1" tint="0.249977111117893"/>
    <pageSetUpPr fitToPage="1"/>
  </sheetPr>
  <dimension ref="A1:Y73"/>
  <sheetViews>
    <sheetView showGridLines="0" zoomScale="80" zoomScaleNormal="80" workbookViewId="0"/>
  </sheetViews>
  <sheetFormatPr defaultColWidth="0" defaultRowHeight="13.2" x14ac:dyDescent="0.25"/>
  <cols>
    <col min="1" max="3" width="1.6640625" style="531" customWidth="1"/>
    <col min="4" max="4" width="2.6640625" style="531" customWidth="1"/>
    <col min="5" max="5" width="20.5546875" style="531" customWidth="1"/>
    <col min="6" max="7" width="2.6640625" style="361" customWidth="1"/>
    <col min="8" max="8" width="12.6640625" style="361" customWidth="1"/>
    <col min="9" max="9" width="2.6640625" style="361" customWidth="1"/>
    <col min="10" max="10" width="12.6640625" style="361" customWidth="1"/>
    <col min="11" max="11" width="4.6640625" style="361" customWidth="1"/>
    <col min="12" max="12" width="11.6640625" style="370" customWidth="1"/>
    <col min="13" max="13" width="2.6640625" style="370" customWidth="1"/>
    <col min="14" max="14" width="11.6640625" style="370" customWidth="1"/>
    <col min="15" max="15" width="4.6640625" style="370" customWidth="1"/>
    <col min="16" max="16" width="11.6640625" style="370" customWidth="1"/>
    <col min="17" max="17" width="2.6640625" style="370" customWidth="1"/>
    <col min="18" max="18" width="11.6640625" style="370" customWidth="1"/>
    <col min="19" max="19" width="2.6640625" style="370" customWidth="1"/>
    <col min="20" max="20" width="11.6640625" style="370" customWidth="1"/>
    <col min="21" max="21" width="2.6640625" style="531" customWidth="1"/>
    <col min="22" max="22" width="13.44140625" style="531" customWidth="1"/>
    <col min="23" max="23" width="5.44140625" style="531" customWidth="1"/>
    <col min="24" max="25" width="0" style="531" hidden="1" customWidth="1"/>
    <col min="26" max="16384" width="9.109375" style="531" hidden="1"/>
  </cols>
  <sheetData>
    <row r="1" spans="1:23" ht="24.6" x14ac:dyDescent="0.25">
      <c r="A1" s="43" t="str">
        <f ca="1" xml:space="preserve"> RIGHT(CELL("filename", A1), LEN(CELL("filename", A1)) - SEARCH("]", CELL("filename", A1)))</f>
        <v>Developer</v>
      </c>
      <c r="B1" s="333"/>
      <c r="C1" s="350"/>
      <c r="D1" s="107"/>
      <c r="E1" s="339"/>
      <c r="F1" s="34"/>
      <c r="G1" s="34"/>
      <c r="H1" s="34"/>
      <c r="I1" s="34"/>
      <c r="J1" s="34"/>
      <c r="K1" s="34"/>
      <c r="L1" s="373"/>
      <c r="M1" s="373"/>
      <c r="N1" s="373"/>
      <c r="O1" s="372"/>
      <c r="P1" s="372"/>
      <c r="Q1" s="372"/>
      <c r="R1" s="372"/>
      <c r="S1" s="372"/>
      <c r="T1" s="372"/>
      <c r="U1" s="372"/>
      <c r="V1" s="372"/>
      <c r="W1" s="372"/>
    </row>
    <row r="2" spans="1:23" s="267" customFormat="1" x14ac:dyDescent="0.25">
      <c r="F2" s="268"/>
      <c r="G2" s="268"/>
      <c r="H2" s="268"/>
      <c r="I2" s="268"/>
      <c r="J2" s="268"/>
      <c r="K2" s="268"/>
      <c r="L2" s="269"/>
      <c r="M2" s="269"/>
      <c r="N2" s="269"/>
      <c r="O2" s="269"/>
      <c r="P2" s="270"/>
      <c r="Q2" s="269"/>
      <c r="R2" s="270"/>
      <c r="S2" s="269"/>
      <c r="T2" s="270"/>
    </row>
    <row r="3" spans="1:23" s="267" customFormat="1" x14ac:dyDescent="0.25">
      <c r="F3" s="268"/>
      <c r="G3" s="268"/>
      <c r="H3" s="268"/>
      <c r="I3" s="268"/>
      <c r="J3" s="268"/>
      <c r="K3" s="268"/>
      <c r="L3" s="269"/>
      <c r="M3" s="269"/>
      <c r="N3" s="269"/>
      <c r="O3" s="269"/>
      <c r="P3" s="270"/>
      <c r="Q3" s="269"/>
      <c r="R3" s="270"/>
      <c r="S3" s="269"/>
      <c r="T3" s="270"/>
    </row>
    <row r="4" spans="1:23" x14ac:dyDescent="0.25">
      <c r="A4" s="376" t="s">
        <v>261</v>
      </c>
      <c r="B4" s="377"/>
      <c r="C4" s="377"/>
      <c r="D4" s="378"/>
      <c r="E4" s="379"/>
      <c r="F4" s="380"/>
      <c r="G4" s="379"/>
      <c r="H4" s="379"/>
      <c r="I4" s="379"/>
      <c r="J4" s="379"/>
      <c r="K4" s="379"/>
      <c r="L4" s="379"/>
      <c r="M4" s="379"/>
      <c r="N4" s="379"/>
      <c r="O4" s="379"/>
      <c r="P4" s="379"/>
      <c r="Q4" s="379"/>
      <c r="R4" s="379"/>
      <c r="S4" s="379"/>
      <c r="T4" s="379"/>
      <c r="U4" s="379"/>
      <c r="V4" s="379"/>
      <c r="W4" s="379"/>
    </row>
    <row r="5" spans="1:23" ht="13.8" x14ac:dyDescent="0.25">
      <c r="A5" s="285"/>
      <c r="B5" s="285"/>
      <c r="C5" s="285"/>
      <c r="D5" s="285"/>
      <c r="E5" s="286"/>
      <c r="F5" s="287"/>
      <c r="G5" s="288"/>
      <c r="H5" s="285"/>
      <c r="I5" s="285"/>
      <c r="J5" s="285"/>
    </row>
    <row r="6" spans="1:23" ht="13.8" x14ac:dyDescent="0.25">
      <c r="A6" s="285"/>
      <c r="B6" s="311" t="s">
        <v>192</v>
      </c>
      <c r="D6" s="285"/>
      <c r="E6" s="286"/>
      <c r="F6" s="287"/>
      <c r="G6" s="288"/>
      <c r="H6" s="285"/>
      <c r="I6" s="285"/>
      <c r="J6" s="285"/>
    </row>
    <row r="7" spans="1:23" ht="13.8" x14ac:dyDescent="0.25">
      <c r="A7" s="285"/>
      <c r="B7" s="285"/>
      <c r="D7" s="285"/>
      <c r="E7" s="289"/>
      <c r="G7" s="288"/>
      <c r="J7" s="213"/>
    </row>
    <row r="8" spans="1:23" ht="13.8" x14ac:dyDescent="0.25">
      <c r="A8" s="285"/>
      <c r="B8" s="285"/>
      <c r="D8" s="285"/>
      <c r="E8" s="321" t="s">
        <v>168</v>
      </c>
      <c r="F8" s="315"/>
      <c r="G8" s="288"/>
      <c r="H8" s="361" t="s">
        <v>169</v>
      </c>
      <c r="J8" s="213"/>
    </row>
    <row r="9" spans="1:23" ht="13.8" x14ac:dyDescent="0.25">
      <c r="A9" s="285"/>
      <c r="B9" s="285"/>
      <c r="D9" s="285"/>
      <c r="E9" s="289"/>
      <c r="F9" s="213"/>
      <c r="G9" s="288"/>
      <c r="J9" s="213"/>
    </row>
    <row r="10" spans="1:23" ht="13.8" x14ac:dyDescent="0.25">
      <c r="A10" s="285"/>
      <c r="B10" s="285"/>
      <c r="D10" s="285"/>
      <c r="E10" s="640" t="s">
        <v>166</v>
      </c>
      <c r="F10" s="316"/>
      <c r="G10" s="288"/>
      <c r="H10" s="361" t="s">
        <v>167</v>
      </c>
      <c r="J10" s="213"/>
    </row>
    <row r="11" spans="1:23" ht="13.8" x14ac:dyDescent="0.25">
      <c r="A11" s="285"/>
      <c r="B11" s="285"/>
      <c r="D11" s="285"/>
      <c r="E11" s="289"/>
      <c r="F11" s="213"/>
      <c r="G11" s="288"/>
      <c r="J11" s="213"/>
    </row>
    <row r="12" spans="1:23" ht="13.8" x14ac:dyDescent="0.25">
      <c r="A12" s="285"/>
      <c r="B12" s="285"/>
      <c r="D12" s="285"/>
      <c r="E12" s="641" t="s">
        <v>166</v>
      </c>
      <c r="F12" s="316"/>
      <c r="G12" s="288"/>
      <c r="H12" s="361" t="s">
        <v>170</v>
      </c>
    </row>
    <row r="13" spans="1:23" ht="13.8" x14ac:dyDescent="0.25">
      <c r="A13" s="285"/>
      <c r="B13" s="285"/>
      <c r="D13" s="285"/>
      <c r="E13" s="213"/>
      <c r="F13" s="317"/>
      <c r="G13" s="288"/>
      <c r="H13" s="213"/>
      <c r="I13" s="213"/>
      <c r="J13" s="213"/>
    </row>
    <row r="14" spans="1:23" ht="13.8" x14ac:dyDescent="0.25">
      <c r="A14" s="285"/>
      <c r="B14" s="285"/>
      <c r="D14" s="285"/>
      <c r="E14" s="645" t="s">
        <v>166</v>
      </c>
      <c r="F14" s="316"/>
      <c r="G14" s="288"/>
      <c r="H14" s="361" t="s">
        <v>171</v>
      </c>
      <c r="J14" s="213"/>
    </row>
    <row r="15" spans="1:23" ht="13.8" x14ac:dyDescent="0.25">
      <c r="A15" s="285"/>
      <c r="B15" s="285"/>
      <c r="D15" s="285"/>
      <c r="E15" s="286"/>
      <c r="F15" s="318"/>
      <c r="G15" s="288"/>
      <c r="H15" s="285"/>
      <c r="I15" s="285"/>
      <c r="J15" s="285"/>
    </row>
    <row r="16" spans="1:23" ht="13.8" x14ac:dyDescent="0.25">
      <c r="A16" s="285"/>
      <c r="B16" s="285"/>
      <c r="D16" s="285"/>
      <c r="E16" s="643" t="s">
        <v>166</v>
      </c>
      <c r="F16" s="316"/>
      <c r="G16" s="288"/>
      <c r="H16" s="361" t="s">
        <v>172</v>
      </c>
      <c r="J16" s="213"/>
    </row>
    <row r="17" spans="1:10" ht="13.8" x14ac:dyDescent="0.25">
      <c r="A17" s="285"/>
      <c r="B17" s="285"/>
      <c r="D17" s="285"/>
      <c r="E17" s="286"/>
      <c r="F17" s="287"/>
      <c r="G17" s="288"/>
      <c r="H17" s="285"/>
      <c r="I17" s="285"/>
      <c r="J17" s="285"/>
    </row>
    <row r="18" spans="1:10" ht="13.8" x14ac:dyDescent="0.25">
      <c r="A18" s="285"/>
      <c r="B18" s="285"/>
      <c r="D18" s="285"/>
      <c r="E18" s="286"/>
      <c r="F18" s="287"/>
      <c r="G18" s="288"/>
      <c r="H18" s="285"/>
      <c r="I18" s="285"/>
      <c r="J18" s="285"/>
    </row>
    <row r="19" spans="1:10" ht="13.8" x14ac:dyDescent="0.25">
      <c r="A19" s="285"/>
      <c r="B19" s="290" t="s">
        <v>193</v>
      </c>
      <c r="D19" s="285"/>
      <c r="E19" s="286"/>
      <c r="F19" s="287"/>
      <c r="G19" s="288"/>
      <c r="H19" s="285"/>
      <c r="I19" s="285"/>
      <c r="J19" s="285"/>
    </row>
    <row r="20" spans="1:10" ht="13.8" x14ac:dyDescent="0.25">
      <c r="A20" s="285"/>
      <c r="B20" s="285"/>
      <c r="D20" s="285"/>
      <c r="E20" s="286"/>
      <c r="F20" s="287"/>
      <c r="G20" s="288"/>
      <c r="H20" s="285"/>
      <c r="I20" s="285"/>
      <c r="J20" s="285"/>
    </row>
    <row r="21" spans="1:10" ht="13.8" x14ac:dyDescent="0.25">
      <c r="A21" s="285"/>
      <c r="B21" s="285"/>
      <c r="D21" s="285"/>
      <c r="E21" s="633" t="s">
        <v>173</v>
      </c>
      <c r="F21" s="294"/>
      <c r="G21" s="288"/>
      <c r="H21" s="192" t="s">
        <v>282</v>
      </c>
      <c r="I21" s="192"/>
      <c r="J21" s="213"/>
    </row>
    <row r="22" spans="1:10" ht="13.8" x14ac:dyDescent="0.25">
      <c r="A22" s="285"/>
      <c r="B22" s="285"/>
      <c r="D22" s="285"/>
      <c r="E22" s="634"/>
      <c r="F22" s="292"/>
      <c r="G22" s="288"/>
      <c r="J22" s="213"/>
    </row>
    <row r="23" spans="1:10" ht="13.8" x14ac:dyDescent="0.25">
      <c r="A23" s="285"/>
      <c r="B23" s="285"/>
      <c r="D23" s="285"/>
      <c r="E23" s="635" t="s">
        <v>174</v>
      </c>
      <c r="F23" s="294"/>
      <c r="G23" s="288"/>
      <c r="H23" s="192" t="s">
        <v>191</v>
      </c>
      <c r="I23" s="192"/>
      <c r="J23" s="213"/>
    </row>
    <row r="24" spans="1:10" ht="13.8" x14ac:dyDescent="0.25">
      <c r="A24" s="285"/>
      <c r="B24" s="285"/>
      <c r="D24" s="285"/>
      <c r="E24" s="286"/>
      <c r="F24" s="287"/>
      <c r="G24" s="288"/>
      <c r="H24" s="285"/>
      <c r="I24" s="285"/>
      <c r="J24" s="285"/>
    </row>
    <row r="25" spans="1:10" ht="13.8" x14ac:dyDescent="0.25">
      <c r="A25" s="285"/>
      <c r="B25" s="285"/>
      <c r="D25" s="285"/>
      <c r="E25" s="286"/>
      <c r="F25" s="287"/>
      <c r="G25" s="288"/>
      <c r="H25" s="285"/>
      <c r="I25" s="285"/>
      <c r="J25" s="285"/>
    </row>
    <row r="26" spans="1:10" ht="13.8" x14ac:dyDescent="0.25">
      <c r="A26" s="285"/>
      <c r="B26" s="290" t="s">
        <v>190</v>
      </c>
      <c r="D26" s="285"/>
      <c r="E26" s="286"/>
      <c r="F26" s="287"/>
      <c r="G26" s="288"/>
      <c r="H26" s="285"/>
      <c r="I26" s="285"/>
      <c r="J26" s="285"/>
    </row>
    <row r="27" spans="1:10" ht="13.8" x14ac:dyDescent="0.25">
      <c r="A27" s="285"/>
      <c r="B27" s="285"/>
      <c r="D27" s="285"/>
      <c r="E27" s="286"/>
      <c r="F27" s="287"/>
      <c r="G27" s="288"/>
      <c r="H27" s="285"/>
      <c r="I27" s="285"/>
      <c r="J27" s="285"/>
    </row>
    <row r="28" spans="1:10" ht="13.8" x14ac:dyDescent="0.25">
      <c r="A28" s="285"/>
      <c r="B28" s="285"/>
      <c r="D28" s="285"/>
      <c r="E28" s="319"/>
      <c r="F28" s="313"/>
      <c r="G28" s="288"/>
      <c r="H28" s="192" t="s">
        <v>175</v>
      </c>
      <c r="I28" s="192"/>
      <c r="J28" s="213"/>
    </row>
    <row r="29" spans="1:10" ht="13.8" x14ac:dyDescent="0.25">
      <c r="A29" s="285"/>
      <c r="B29" s="285"/>
      <c r="D29" s="285"/>
      <c r="E29" s="293"/>
      <c r="F29" s="196"/>
      <c r="G29" s="288"/>
      <c r="H29" s="192"/>
      <c r="I29" s="192"/>
      <c r="J29" s="213"/>
    </row>
    <row r="30" spans="1:10" ht="13.8" x14ac:dyDescent="0.25">
      <c r="A30" s="285"/>
      <c r="B30" s="285"/>
      <c r="D30" s="285"/>
      <c r="E30" s="320"/>
      <c r="F30" s="196"/>
      <c r="G30" s="288"/>
      <c r="H30" s="192" t="s">
        <v>38</v>
      </c>
      <c r="I30" s="192"/>
      <c r="J30" s="213"/>
    </row>
    <row r="31" spans="1:10" ht="13.8" x14ac:dyDescent="0.25">
      <c r="A31" s="285"/>
      <c r="B31" s="285"/>
      <c r="D31" s="285"/>
      <c r="E31" s="293"/>
      <c r="F31" s="196"/>
      <c r="G31" s="288"/>
      <c r="H31" s="192"/>
      <c r="I31" s="192"/>
      <c r="J31" s="213"/>
    </row>
    <row r="32" spans="1:10" ht="13.8" x14ac:dyDescent="0.25">
      <c r="A32" s="285"/>
      <c r="B32" s="285"/>
      <c r="D32" s="285"/>
      <c r="E32" s="302"/>
      <c r="F32" s="314"/>
      <c r="G32" s="288"/>
      <c r="H32" s="192" t="s">
        <v>198</v>
      </c>
      <c r="I32" s="192"/>
      <c r="J32" s="213"/>
    </row>
    <row r="33" spans="1:18" ht="13.8" x14ac:dyDescent="0.25">
      <c r="A33" s="285"/>
      <c r="B33" s="285"/>
      <c r="D33" s="285"/>
      <c r="E33" s="293"/>
      <c r="F33" s="196"/>
      <c r="G33" s="288"/>
      <c r="H33" s="192"/>
      <c r="I33" s="192"/>
      <c r="J33" s="213"/>
    </row>
    <row r="34" spans="1:18" ht="13.8" x14ac:dyDescent="0.25">
      <c r="A34" s="285"/>
      <c r="B34" s="285"/>
      <c r="D34" s="285"/>
      <c r="E34" s="327"/>
      <c r="F34" s="314"/>
      <c r="G34" s="288"/>
      <c r="H34" s="192" t="s">
        <v>211</v>
      </c>
      <c r="I34" s="192"/>
      <c r="J34" s="213"/>
    </row>
    <row r="35" spans="1:18" ht="13.8" x14ac:dyDescent="0.25">
      <c r="A35" s="285"/>
      <c r="B35" s="285"/>
      <c r="D35" s="285"/>
      <c r="E35" s="286"/>
      <c r="F35" s="287"/>
      <c r="G35" s="288"/>
      <c r="H35" s="285"/>
      <c r="I35" s="285"/>
      <c r="J35" s="285"/>
    </row>
    <row r="36" spans="1:18" ht="13.8" x14ac:dyDescent="0.25">
      <c r="A36" s="285"/>
      <c r="B36" s="285"/>
      <c r="D36" s="285"/>
      <c r="E36" s="385"/>
      <c r="F36" s="287"/>
      <c r="G36" s="288"/>
      <c r="H36" s="192" t="s">
        <v>209</v>
      </c>
      <c r="I36" s="285"/>
      <c r="J36" s="285"/>
    </row>
    <row r="37" spans="1:18" ht="13.8" x14ac:dyDescent="0.25">
      <c r="A37" s="285"/>
      <c r="B37" s="285"/>
      <c r="D37" s="285"/>
      <c r="E37" s="286"/>
      <c r="F37" s="287"/>
      <c r="G37" s="288"/>
      <c r="H37" s="285"/>
      <c r="I37" s="285"/>
      <c r="J37" s="285"/>
    </row>
    <row r="39" spans="1:18" x14ac:dyDescent="0.25">
      <c r="A39" s="147"/>
      <c r="B39" s="523" t="s">
        <v>253</v>
      </c>
    </row>
    <row r="41" spans="1:18" x14ac:dyDescent="0.25">
      <c r="E41" s="624">
        <v>5000</v>
      </c>
      <c r="H41" s="361" t="s">
        <v>278</v>
      </c>
      <c r="L41" s="426" t="s">
        <v>299</v>
      </c>
      <c r="R41" s="647"/>
    </row>
    <row r="42" spans="1:18" x14ac:dyDescent="0.25">
      <c r="E42" s="680">
        <v>43556</v>
      </c>
      <c r="H42" s="361" t="s">
        <v>270</v>
      </c>
      <c r="L42" s="426" t="s">
        <v>255</v>
      </c>
    </row>
    <row r="43" spans="1:18" x14ac:dyDescent="0.25">
      <c r="E43" s="684">
        <v>0.05</v>
      </c>
      <c r="H43" s="361" t="s">
        <v>271</v>
      </c>
      <c r="L43" s="427" t="s">
        <v>297</v>
      </c>
    </row>
    <row r="44" spans="1:18" x14ac:dyDescent="0.25">
      <c r="E44" s="454"/>
    </row>
    <row r="45" spans="1:18" x14ac:dyDescent="0.25">
      <c r="E45" s="514">
        <v>5000</v>
      </c>
      <c r="H45" s="361" t="s">
        <v>280</v>
      </c>
      <c r="L45" s="426" t="s">
        <v>299</v>
      </c>
    </row>
    <row r="46" spans="1:18" x14ac:dyDescent="0.25">
      <c r="E46" s="681">
        <v>43556</v>
      </c>
      <c r="H46" s="361" t="s">
        <v>274</v>
      </c>
      <c r="L46" s="426" t="s">
        <v>255</v>
      </c>
    </row>
    <row r="47" spans="1:18" x14ac:dyDescent="0.25">
      <c r="E47" s="685">
        <v>0.05</v>
      </c>
      <c r="H47" s="361" t="s">
        <v>275</v>
      </c>
      <c r="L47" s="427" t="s">
        <v>297</v>
      </c>
    </row>
    <row r="48" spans="1:18" x14ac:dyDescent="0.25">
      <c r="E48" s="454"/>
    </row>
    <row r="49" spans="1:23" x14ac:dyDescent="0.25">
      <c r="E49" s="526">
        <v>5000</v>
      </c>
      <c r="H49" s="361" t="s">
        <v>279</v>
      </c>
      <c r="L49" s="426" t="s">
        <v>299</v>
      </c>
    </row>
    <row r="50" spans="1:23" x14ac:dyDescent="0.25">
      <c r="E50" s="682">
        <v>43556</v>
      </c>
      <c r="H50" s="361" t="s">
        <v>272</v>
      </c>
      <c r="L50" s="426" t="s">
        <v>255</v>
      </c>
    </row>
    <row r="51" spans="1:23" x14ac:dyDescent="0.25">
      <c r="E51" s="686">
        <v>0.05</v>
      </c>
      <c r="H51" s="361" t="s">
        <v>273</v>
      </c>
      <c r="L51" s="427" t="s">
        <v>297</v>
      </c>
    </row>
    <row r="52" spans="1:23" x14ac:dyDescent="0.25">
      <c r="E52" s="454"/>
    </row>
    <row r="53" spans="1:23" x14ac:dyDescent="0.25">
      <c r="E53" s="573">
        <v>5000</v>
      </c>
      <c r="F53" s="360"/>
      <c r="G53" s="360"/>
      <c r="H53" s="361" t="s">
        <v>298</v>
      </c>
      <c r="L53" s="426" t="s">
        <v>299</v>
      </c>
    </row>
    <row r="54" spans="1:23" x14ac:dyDescent="0.25">
      <c r="E54" s="683">
        <v>43556</v>
      </c>
      <c r="F54" s="360"/>
      <c r="G54" s="360"/>
      <c r="H54" s="361" t="s">
        <v>276</v>
      </c>
      <c r="L54" s="426" t="s">
        <v>255</v>
      </c>
    </row>
    <row r="55" spans="1:23" x14ac:dyDescent="0.25">
      <c r="E55" s="687">
        <v>0.05</v>
      </c>
      <c r="F55" s="360"/>
      <c r="G55" s="360"/>
      <c r="H55" s="361" t="s">
        <v>277</v>
      </c>
      <c r="L55" s="427" t="s">
        <v>297</v>
      </c>
    </row>
    <row r="57" spans="1:23" x14ac:dyDescent="0.25">
      <c r="F57" s="531"/>
      <c r="G57" s="531"/>
      <c r="H57" s="531"/>
    </row>
    <row r="58" spans="1:23" customFormat="1" x14ac:dyDescent="0.25">
      <c r="B58" s="523" t="s">
        <v>286</v>
      </c>
      <c r="F58" s="126"/>
      <c r="G58" s="126"/>
      <c r="H58" s="126"/>
      <c r="I58" s="126"/>
      <c r="J58" s="126"/>
      <c r="K58" s="126"/>
      <c r="L58" s="193"/>
      <c r="M58" s="193"/>
      <c r="N58" s="193"/>
      <c r="O58" s="193"/>
      <c r="P58" s="193"/>
      <c r="Q58" s="193"/>
      <c r="R58" s="193"/>
      <c r="S58" s="193"/>
      <c r="T58" s="193"/>
    </row>
    <row r="59" spans="1:23" customFormat="1" x14ac:dyDescent="0.25">
      <c r="F59" s="126"/>
      <c r="G59" s="126"/>
      <c r="H59" s="126"/>
      <c r="I59" s="126"/>
      <c r="J59" s="126"/>
      <c r="K59" s="126"/>
      <c r="L59" s="193"/>
      <c r="M59" s="193"/>
      <c r="N59" s="193"/>
      <c r="O59" s="193"/>
      <c r="P59" s="193"/>
      <c r="Q59" s="193"/>
      <c r="R59" s="193"/>
      <c r="S59" s="193"/>
      <c r="T59" s="193"/>
    </row>
    <row r="60" spans="1:23" customFormat="1" x14ac:dyDescent="0.25">
      <c r="A60" s="376" t="s">
        <v>287</v>
      </c>
      <c r="B60" s="377"/>
      <c r="C60" s="377"/>
      <c r="D60" s="378"/>
      <c r="E60" s="379"/>
      <c r="F60" s="380"/>
      <c r="G60" s="380"/>
      <c r="H60" s="380"/>
      <c r="I60" s="380"/>
      <c r="J60" s="380"/>
      <c r="K60" s="380"/>
      <c r="L60" s="380"/>
      <c r="M60" s="380"/>
      <c r="N60" s="380"/>
      <c r="O60" s="380"/>
      <c r="P60" s="380"/>
      <c r="Q60" s="380"/>
      <c r="R60" s="380"/>
      <c r="S60" s="380"/>
      <c r="T60" s="380"/>
      <c r="U60" s="380"/>
      <c r="V60" s="380"/>
      <c r="W60" s="380"/>
    </row>
    <row r="61" spans="1:23" customFormat="1" x14ac:dyDescent="0.25">
      <c r="F61" s="126"/>
      <c r="G61" s="126"/>
      <c r="H61" s="126"/>
      <c r="I61" s="126"/>
      <c r="J61" s="126"/>
      <c r="K61" s="126"/>
      <c r="L61" s="193"/>
      <c r="M61" s="193"/>
      <c r="N61" s="193"/>
      <c r="O61" s="193"/>
      <c r="P61" s="193"/>
      <c r="Q61" s="193"/>
      <c r="R61" s="193"/>
      <c r="S61" s="193"/>
      <c r="T61" s="193"/>
    </row>
    <row r="62" spans="1:23" customFormat="1" x14ac:dyDescent="0.25">
      <c r="A62" s="304" t="s">
        <v>288</v>
      </c>
      <c r="B62" s="305"/>
      <c r="C62" s="304"/>
      <c r="D62" s="306"/>
      <c r="E62" s="306"/>
      <c r="F62" s="306"/>
      <c r="G62" s="306"/>
      <c r="H62" s="306"/>
      <c r="I62" s="306"/>
      <c r="J62" s="306"/>
      <c r="K62" s="306"/>
      <c r="L62" s="306"/>
      <c r="M62" s="306"/>
      <c r="N62" s="306"/>
      <c r="O62" s="306"/>
      <c r="P62" s="306"/>
      <c r="Q62" s="306"/>
      <c r="R62" s="306"/>
      <c r="S62" s="306"/>
      <c r="T62" s="306"/>
      <c r="U62" s="306"/>
      <c r="V62" s="306"/>
      <c r="W62" s="306"/>
    </row>
    <row r="63" spans="1:23" customFormat="1" x14ac:dyDescent="0.25">
      <c r="F63" s="126"/>
      <c r="G63" s="126"/>
      <c r="H63" s="126"/>
      <c r="I63" s="126"/>
      <c r="J63" s="126"/>
      <c r="K63" s="126"/>
      <c r="L63" s="193"/>
      <c r="M63" s="193"/>
      <c r="N63" s="193"/>
      <c r="O63" s="193"/>
      <c r="P63" s="193"/>
      <c r="Q63" s="193"/>
      <c r="R63" s="193"/>
      <c r="S63" s="193"/>
      <c r="T63" s="193"/>
    </row>
    <row r="64" spans="1:23" s="568" customFormat="1" x14ac:dyDescent="0.25">
      <c r="B64" s="134" t="s">
        <v>292</v>
      </c>
      <c r="F64" s="361"/>
      <c r="G64" s="361"/>
      <c r="H64" s="361"/>
      <c r="I64" s="361"/>
      <c r="J64" s="361"/>
      <c r="K64" s="361"/>
      <c r="L64" s="370"/>
      <c r="M64" s="370"/>
      <c r="N64" s="370"/>
      <c r="O64" s="370"/>
      <c r="P64" s="370"/>
      <c r="Q64" s="370"/>
      <c r="R64" s="370"/>
      <c r="S64" s="370"/>
      <c r="T64" s="370"/>
    </row>
    <row r="65" spans="1:20" s="568" customFormat="1" x14ac:dyDescent="0.25">
      <c r="F65" s="361"/>
      <c r="G65" s="361"/>
      <c r="H65" s="361"/>
      <c r="I65" s="361"/>
      <c r="J65" s="361"/>
      <c r="K65" s="361"/>
      <c r="L65" s="370"/>
      <c r="M65" s="370"/>
      <c r="N65" s="370"/>
      <c r="O65" s="370"/>
      <c r="P65" s="370"/>
      <c r="Q65" s="370"/>
      <c r="R65" s="370"/>
      <c r="S65" s="370"/>
      <c r="T65" s="370"/>
    </row>
    <row r="66" spans="1:20" customFormat="1" x14ac:dyDescent="0.25">
      <c r="B66" s="134" t="s">
        <v>289</v>
      </c>
      <c r="F66" s="126"/>
      <c r="G66" s="126"/>
      <c r="H66" s="126"/>
      <c r="I66" s="126"/>
      <c r="J66" s="126"/>
      <c r="K66" s="126"/>
      <c r="L66" s="193"/>
      <c r="M66" s="193"/>
      <c r="N66" s="193"/>
      <c r="O66" s="193"/>
      <c r="P66" s="193"/>
      <c r="Q66" s="193"/>
      <c r="R66" s="193"/>
      <c r="S66" s="193"/>
      <c r="T66" s="193"/>
    </row>
    <row r="67" spans="1:20" customFormat="1" x14ac:dyDescent="0.25">
      <c r="F67" s="126"/>
      <c r="G67" s="126"/>
      <c r="H67" s="126"/>
      <c r="I67" s="126"/>
      <c r="J67" s="126"/>
      <c r="K67" s="126"/>
      <c r="L67" s="193"/>
      <c r="M67" s="193"/>
      <c r="N67" s="193"/>
      <c r="O67" s="193"/>
      <c r="P67" s="193"/>
      <c r="Q67" s="193"/>
      <c r="R67" s="193"/>
      <c r="S67" s="193"/>
      <c r="T67" s="193"/>
    </row>
    <row r="68" spans="1:20" customFormat="1" x14ac:dyDescent="0.25">
      <c r="C68" s="333" t="s">
        <v>290</v>
      </c>
      <c r="F68" s="126"/>
      <c r="G68" s="126"/>
      <c r="H68" s="126"/>
      <c r="I68" s="126"/>
      <c r="J68" s="126"/>
      <c r="K68" s="126"/>
      <c r="L68" s="193"/>
      <c r="M68" s="193"/>
      <c r="N68" s="193"/>
      <c r="O68" s="193"/>
      <c r="P68" s="193"/>
      <c r="Q68" s="193"/>
      <c r="R68" s="193"/>
      <c r="S68" s="193"/>
      <c r="T68" s="193"/>
    </row>
    <row r="69" spans="1:20" customFormat="1" x14ac:dyDescent="0.25">
      <c r="F69" s="126"/>
      <c r="G69" s="126"/>
      <c r="H69" s="126"/>
      <c r="I69" s="126"/>
      <c r="J69" s="126"/>
      <c r="K69" s="126"/>
      <c r="L69" s="193"/>
      <c r="M69" s="193"/>
      <c r="N69" s="193"/>
      <c r="O69" s="193"/>
      <c r="P69" s="193"/>
      <c r="Q69" s="193"/>
      <c r="R69" s="193"/>
      <c r="S69" s="193"/>
      <c r="T69" s="193"/>
    </row>
    <row r="70" spans="1:20" customFormat="1" x14ac:dyDescent="0.25">
      <c r="D70" s="106" t="s">
        <v>291</v>
      </c>
      <c r="F70" s="126"/>
      <c r="G70" s="126"/>
      <c r="H70" s="126"/>
      <c r="I70" s="126"/>
      <c r="J70" s="126"/>
      <c r="K70" s="126"/>
      <c r="L70" s="193"/>
      <c r="M70" s="193"/>
      <c r="N70" s="193"/>
      <c r="O70" s="193"/>
      <c r="P70" s="193"/>
      <c r="Q70" s="193"/>
      <c r="R70" s="193"/>
      <c r="S70" s="193"/>
      <c r="T70" s="193"/>
    </row>
    <row r="71" spans="1:20" customFormat="1" x14ac:dyDescent="0.25">
      <c r="F71" s="126"/>
      <c r="G71" s="126"/>
      <c r="H71" s="126"/>
      <c r="I71" s="126"/>
      <c r="J71" s="126"/>
      <c r="K71" s="126"/>
      <c r="L71" s="193"/>
      <c r="M71" s="193"/>
      <c r="N71" s="193"/>
      <c r="O71" s="193"/>
      <c r="P71" s="193"/>
      <c r="Q71" s="193"/>
      <c r="R71" s="193"/>
      <c r="S71" s="193"/>
      <c r="T71" s="193"/>
    </row>
    <row r="72" spans="1:20" customFormat="1" x14ac:dyDescent="0.25">
      <c r="F72" s="126"/>
      <c r="G72" s="126"/>
      <c r="H72" s="126"/>
      <c r="I72" s="126"/>
      <c r="J72" s="126"/>
      <c r="K72" s="126"/>
      <c r="L72" s="193"/>
      <c r="M72" s="193"/>
      <c r="N72" s="193"/>
      <c r="O72" s="193"/>
      <c r="P72" s="193"/>
      <c r="Q72" s="193"/>
      <c r="R72" s="193"/>
      <c r="S72" s="193"/>
      <c r="T72" s="193"/>
    </row>
    <row r="73" spans="1:20" x14ac:dyDescent="0.25">
      <c r="A73" s="147" t="s">
        <v>20</v>
      </c>
    </row>
  </sheetData>
  <pageMargins left="0.7" right="0.7" top="0.75" bottom="0.75" header="0.3" footer="0.3"/>
  <pageSetup scale="50"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1">
    <tabColor theme="0" tint="-0.14999847407452621"/>
    <outlinePr summaryBelow="0" summaryRight="0"/>
  </sheetPr>
  <dimension ref="A1:CF152"/>
  <sheetViews>
    <sheetView zoomScale="80" zoomScaleNormal="80" workbookViewId="0">
      <pane xSplit="10" ySplit="5" topLeftCell="K6" activePane="bottomRight" state="frozen"/>
      <selection activeCell="R31" sqref="R31"/>
      <selection pane="topRight" activeCell="R31" sqref="R31"/>
      <selection pane="bottomLeft" activeCell="R31" sqref="R31"/>
      <selection pane="bottomRight"/>
    </sheetView>
  </sheetViews>
  <sheetFormatPr defaultColWidth="0" defaultRowHeight="13.2" outlineLevelCol="1" x14ac:dyDescent="0.25"/>
  <cols>
    <col min="1" max="1" width="1.6640625" style="5" customWidth="1"/>
    <col min="2" max="2" width="1.6640625" style="1" customWidth="1"/>
    <col min="3" max="3" width="1.6640625" style="179" customWidth="1"/>
    <col min="4" max="4" width="1.6640625" style="13" customWidth="1"/>
    <col min="5" max="5" width="40.6640625" style="14" customWidth="1"/>
    <col min="6" max="6" width="12.6640625" style="181" customWidth="1"/>
    <col min="7" max="7" width="14.6640625" style="146" customWidth="1" collapsed="1"/>
    <col min="8" max="9" width="45.6640625" style="14" hidden="1" customWidth="1" outlineLevel="1"/>
    <col min="10" max="10" width="15.6640625" style="334" customWidth="1"/>
    <col min="11" max="11" width="2.6640625" style="334" customWidth="1"/>
    <col min="12" max="30" width="11.6640625" style="334" customWidth="1"/>
    <col min="31" max="83" width="11.6640625" style="417" customWidth="1"/>
    <col min="84" max="84" width="11.6640625" customWidth="1"/>
    <col min="85" max="16384" width="9.109375" hidden="1"/>
  </cols>
  <sheetData>
    <row r="1" spans="1:84" ht="24.6" x14ac:dyDescent="0.25">
      <c r="A1" s="43" t="str">
        <f ca="1" xml:space="preserve">  RIGHT(CELL("filename", A1), LEN(CELL("filename", A1)) - SEARCH("]", CELL("filename", A1)))</f>
        <v>Rev</v>
      </c>
      <c r="D1" s="26"/>
      <c r="E1" s="10"/>
      <c r="F1" s="34"/>
      <c r="G1" s="225"/>
      <c r="H1" s="34"/>
      <c r="I1" s="34"/>
      <c r="J1" s="34"/>
      <c r="K1" s="344"/>
      <c r="L1" s="37"/>
      <c r="M1" s="37"/>
      <c r="N1" s="37"/>
      <c r="O1" s="37"/>
      <c r="P1" s="37"/>
      <c r="Q1" s="37"/>
      <c r="R1" s="37"/>
      <c r="S1" s="37"/>
      <c r="T1" s="37"/>
      <c r="U1" s="37"/>
      <c r="V1" s="37"/>
      <c r="W1" s="37"/>
      <c r="X1" s="37"/>
      <c r="Y1" s="37"/>
      <c r="Z1" s="37"/>
      <c r="AA1" s="37"/>
      <c r="AB1" s="37"/>
      <c r="AC1" s="37"/>
      <c r="AD1" s="37"/>
      <c r="CF1" s="417"/>
    </row>
    <row r="2" spans="1:84" s="539" customFormat="1" x14ac:dyDescent="0.25">
      <c r="A2" s="535"/>
      <c r="B2" s="535"/>
      <c r="C2" s="536"/>
      <c r="D2" s="537"/>
      <c r="E2" s="535" t="str">
        <f xml:space="preserve">  Time!E$33</f>
        <v>Model period ending</v>
      </c>
      <c r="F2" s="300">
        <f xml:space="preserve"> Checks!$F$14</f>
        <v>0</v>
      </c>
      <c r="G2" s="63" t="s">
        <v>14</v>
      </c>
      <c r="H2" s="538"/>
      <c r="I2" s="538"/>
      <c r="J2" s="537"/>
      <c r="K2" s="537"/>
      <c r="L2" s="537">
        <f xml:space="preserve">  Time!L$33</f>
        <v>43190</v>
      </c>
      <c r="M2" s="537">
        <f xml:space="preserve">  Time!M$33</f>
        <v>43220</v>
      </c>
      <c r="N2" s="537">
        <f xml:space="preserve">  Time!N$33</f>
        <v>43251</v>
      </c>
      <c r="O2" s="537">
        <f xml:space="preserve">  Time!O$33</f>
        <v>43281</v>
      </c>
      <c r="P2" s="537">
        <f xml:space="preserve">  Time!P$33</f>
        <v>43312</v>
      </c>
      <c r="Q2" s="537">
        <f xml:space="preserve">  Time!Q$33</f>
        <v>43343</v>
      </c>
      <c r="R2" s="537">
        <f xml:space="preserve">  Time!R$33</f>
        <v>43373</v>
      </c>
      <c r="S2" s="537">
        <f xml:space="preserve">  Time!S$33</f>
        <v>43404</v>
      </c>
      <c r="T2" s="537">
        <f xml:space="preserve">  Time!T$33</f>
        <v>43434</v>
      </c>
      <c r="U2" s="537">
        <f xml:space="preserve">  Time!U$33</f>
        <v>43465</v>
      </c>
      <c r="V2" s="537">
        <f xml:space="preserve">  Time!V$33</f>
        <v>43496</v>
      </c>
      <c r="W2" s="537">
        <f xml:space="preserve">  Time!W$33</f>
        <v>43524</v>
      </c>
      <c r="X2" s="537">
        <f xml:space="preserve">  Time!X$33</f>
        <v>43555</v>
      </c>
      <c r="Y2" s="537">
        <f xml:space="preserve">  Time!Y$33</f>
        <v>43585</v>
      </c>
      <c r="Z2" s="537">
        <f xml:space="preserve">  Time!Z$33</f>
        <v>43616</v>
      </c>
      <c r="AA2" s="537">
        <f xml:space="preserve">  Time!AA$33</f>
        <v>43646</v>
      </c>
      <c r="AB2" s="537">
        <f xml:space="preserve">  Time!AB$33</f>
        <v>43677</v>
      </c>
      <c r="AC2" s="537">
        <f xml:space="preserve">  Time!AC$33</f>
        <v>43708</v>
      </c>
      <c r="AD2" s="537">
        <f xml:space="preserve">  Time!AD$33</f>
        <v>43738</v>
      </c>
      <c r="AE2" s="537">
        <f xml:space="preserve">  Time!AE$33</f>
        <v>43769</v>
      </c>
      <c r="AF2" s="537">
        <f xml:space="preserve">  Time!AF$33</f>
        <v>43799</v>
      </c>
      <c r="AG2" s="537">
        <f xml:space="preserve">  Time!AG$33</f>
        <v>43830</v>
      </c>
      <c r="AH2" s="537">
        <f xml:space="preserve">  Time!AH$33</f>
        <v>43861</v>
      </c>
      <c r="AI2" s="537">
        <f xml:space="preserve">  Time!AI$33</f>
        <v>43890</v>
      </c>
      <c r="AJ2" s="537">
        <f xml:space="preserve">  Time!AJ$33</f>
        <v>43921</v>
      </c>
      <c r="AK2" s="537">
        <f xml:space="preserve">  Time!AK$33</f>
        <v>43951</v>
      </c>
      <c r="AL2" s="537">
        <f xml:space="preserve">  Time!AL$33</f>
        <v>43982</v>
      </c>
      <c r="AM2" s="537">
        <f xml:space="preserve">  Time!AM$33</f>
        <v>44012</v>
      </c>
      <c r="AN2" s="537">
        <f xml:space="preserve">  Time!AN$33</f>
        <v>44043</v>
      </c>
      <c r="AO2" s="537">
        <f xml:space="preserve">  Time!AO$33</f>
        <v>44074</v>
      </c>
      <c r="AP2" s="537">
        <f xml:space="preserve">  Time!AP$33</f>
        <v>44104</v>
      </c>
      <c r="AQ2" s="537">
        <f xml:space="preserve">  Time!AQ$33</f>
        <v>44135</v>
      </c>
      <c r="AR2" s="537">
        <f xml:space="preserve">  Time!AR$33</f>
        <v>44165</v>
      </c>
      <c r="AS2" s="537">
        <f xml:space="preserve">  Time!AS$33</f>
        <v>44196</v>
      </c>
      <c r="AT2" s="537">
        <f xml:space="preserve">  Time!AT$33</f>
        <v>44227</v>
      </c>
      <c r="AU2" s="537">
        <f xml:space="preserve">  Time!AU$33</f>
        <v>44255</v>
      </c>
      <c r="AV2" s="537">
        <f xml:space="preserve">  Time!AV$33</f>
        <v>44286</v>
      </c>
      <c r="AW2" s="537">
        <f xml:space="preserve">  Time!AW$33</f>
        <v>44316</v>
      </c>
      <c r="AX2" s="537">
        <f xml:space="preserve">  Time!AX$33</f>
        <v>44347</v>
      </c>
      <c r="AY2" s="537">
        <f xml:space="preserve">  Time!AY$33</f>
        <v>44377</v>
      </c>
      <c r="AZ2" s="537">
        <f xml:space="preserve">  Time!AZ$33</f>
        <v>44408</v>
      </c>
      <c r="BA2" s="537">
        <f xml:space="preserve">  Time!BA$33</f>
        <v>44439</v>
      </c>
      <c r="BB2" s="537">
        <f xml:space="preserve">  Time!BB$33</f>
        <v>44469</v>
      </c>
      <c r="BC2" s="537">
        <f xml:space="preserve">  Time!BC$33</f>
        <v>44500</v>
      </c>
      <c r="BD2" s="537">
        <f xml:space="preserve">  Time!BD$33</f>
        <v>44530</v>
      </c>
      <c r="BE2" s="537">
        <f xml:space="preserve">  Time!BE$33</f>
        <v>44561</v>
      </c>
      <c r="BF2" s="537">
        <f xml:space="preserve">  Time!BF$33</f>
        <v>44592</v>
      </c>
      <c r="BG2" s="537">
        <f xml:space="preserve">  Time!BG$33</f>
        <v>44620</v>
      </c>
      <c r="BH2" s="537">
        <f xml:space="preserve">  Time!BH$33</f>
        <v>44651</v>
      </c>
      <c r="BI2" s="537">
        <f xml:space="preserve">  Time!BI$33</f>
        <v>44681</v>
      </c>
      <c r="BJ2" s="537">
        <f xml:space="preserve">  Time!BJ$33</f>
        <v>44712</v>
      </c>
      <c r="BK2" s="537">
        <f xml:space="preserve">  Time!BK$33</f>
        <v>44742</v>
      </c>
      <c r="BL2" s="537">
        <f xml:space="preserve">  Time!BL$33</f>
        <v>44773</v>
      </c>
      <c r="BM2" s="537">
        <f xml:space="preserve">  Time!BM$33</f>
        <v>44804</v>
      </c>
      <c r="BN2" s="537">
        <f xml:space="preserve">  Time!BN$33</f>
        <v>44834</v>
      </c>
      <c r="BO2" s="537">
        <f xml:space="preserve">  Time!BO$33</f>
        <v>44865</v>
      </c>
      <c r="BP2" s="537">
        <f xml:space="preserve">  Time!BP$33</f>
        <v>44895</v>
      </c>
      <c r="BQ2" s="537">
        <f xml:space="preserve">  Time!BQ$33</f>
        <v>44926</v>
      </c>
      <c r="BR2" s="537">
        <f xml:space="preserve">  Time!BR$33</f>
        <v>44957</v>
      </c>
      <c r="BS2" s="537">
        <f xml:space="preserve">  Time!BS$33</f>
        <v>44985</v>
      </c>
      <c r="BT2" s="537">
        <f xml:space="preserve">  Time!BT$33</f>
        <v>45016</v>
      </c>
      <c r="BU2" s="537">
        <f xml:space="preserve">  Time!BU$33</f>
        <v>45046</v>
      </c>
      <c r="BV2" s="537">
        <f xml:space="preserve">  Time!BV$33</f>
        <v>45077</v>
      </c>
      <c r="BW2" s="537">
        <f xml:space="preserve">  Time!BW$33</f>
        <v>45107</v>
      </c>
      <c r="BX2" s="537">
        <f xml:space="preserve">  Time!BX$33</f>
        <v>45138</v>
      </c>
      <c r="BY2" s="537">
        <f xml:space="preserve">  Time!BY$33</f>
        <v>45169</v>
      </c>
      <c r="BZ2" s="537">
        <f xml:space="preserve">  Time!BZ$33</f>
        <v>45199</v>
      </c>
      <c r="CA2" s="537">
        <f xml:space="preserve">  Time!CA$33</f>
        <v>45230</v>
      </c>
      <c r="CB2" s="537">
        <f xml:space="preserve">  Time!CB$33</f>
        <v>45260</v>
      </c>
      <c r="CC2" s="537">
        <f xml:space="preserve">  Time!CC$33</f>
        <v>45291</v>
      </c>
      <c r="CD2" s="537">
        <f xml:space="preserve">  Time!CD$33</f>
        <v>45322</v>
      </c>
      <c r="CE2" s="537">
        <f xml:space="preserve">  Time!CE$33</f>
        <v>45351</v>
      </c>
      <c r="CF2" s="537">
        <f xml:space="preserve">  Time!CF$33</f>
        <v>45382</v>
      </c>
    </row>
    <row r="3" spans="1:84" s="695" customFormat="1" x14ac:dyDescent="0.25">
      <c r="A3" s="534"/>
      <c r="B3" s="534"/>
      <c r="C3" s="534"/>
      <c r="D3" s="534"/>
      <c r="E3" s="534" t="str">
        <f xml:space="preserve">  Time!E$62</f>
        <v>Actuals vs forecast label</v>
      </c>
      <c r="F3" s="215">
        <f xml:space="preserve"> Checks!$F$20</f>
        <v>0</v>
      </c>
      <c r="G3" s="574" t="s">
        <v>264</v>
      </c>
      <c r="H3" s="534"/>
      <c r="I3" s="534"/>
      <c r="J3" s="534"/>
      <c r="K3" s="534"/>
      <c r="L3" s="749" t="str">
        <f xml:space="preserve">  Time!L$62</f>
        <v>Initial BS</v>
      </c>
      <c r="M3" s="750" t="str">
        <f xml:space="preserve">  Time!M$62</f>
        <v>Actuals</v>
      </c>
      <c r="N3" s="750" t="str">
        <f xml:space="preserve">  Time!N$62</f>
        <v>Actuals</v>
      </c>
      <c r="O3" s="750" t="str">
        <f xml:space="preserve">  Time!O$62</f>
        <v>Actuals</v>
      </c>
      <c r="P3" s="750" t="str">
        <f xml:space="preserve">  Time!P$62</f>
        <v>Actuals</v>
      </c>
      <c r="Q3" s="750" t="str">
        <f xml:space="preserve">  Time!Q$62</f>
        <v>Actuals</v>
      </c>
      <c r="R3" s="750" t="str">
        <f xml:space="preserve">  Time!R$62</f>
        <v>Actuals</v>
      </c>
      <c r="S3" s="750" t="str">
        <f xml:space="preserve">  Time!S$62</f>
        <v>Actuals</v>
      </c>
      <c r="T3" s="750" t="str">
        <f xml:space="preserve">  Time!T$62</f>
        <v>Actuals</v>
      </c>
      <c r="U3" s="750" t="str">
        <f xml:space="preserve">  Time!U$62</f>
        <v>Actuals</v>
      </c>
      <c r="V3" s="750" t="str">
        <f xml:space="preserve">  Time!V$62</f>
        <v>Actuals</v>
      </c>
      <c r="W3" s="750" t="str">
        <f xml:space="preserve">  Time!W$62</f>
        <v>Actuals</v>
      </c>
      <c r="X3" s="750" t="str">
        <f xml:space="preserve">  Time!X$62</f>
        <v>Actuals</v>
      </c>
      <c r="Y3" s="750" t="str">
        <f xml:space="preserve">  Time!Y$62</f>
        <v>Forecast</v>
      </c>
      <c r="Z3" s="750" t="str">
        <f xml:space="preserve">  Time!Z$62</f>
        <v>Forecast</v>
      </c>
      <c r="AA3" s="750" t="str">
        <f xml:space="preserve">  Time!AA$62</f>
        <v>Forecast</v>
      </c>
      <c r="AB3" s="750" t="str">
        <f xml:space="preserve">  Time!AB$62</f>
        <v>Forecast</v>
      </c>
      <c r="AC3" s="750" t="str">
        <f xml:space="preserve">  Time!AC$62</f>
        <v>Forecast</v>
      </c>
      <c r="AD3" s="750" t="str">
        <f xml:space="preserve">  Time!AD$62</f>
        <v>Forecast</v>
      </c>
      <c r="AE3" s="750" t="str">
        <f xml:space="preserve">  Time!AE$62</f>
        <v>Forecast</v>
      </c>
      <c r="AF3" s="750" t="str">
        <f xml:space="preserve">  Time!AF$62</f>
        <v>Forecast</v>
      </c>
      <c r="AG3" s="750" t="str">
        <f xml:space="preserve">  Time!AG$62</f>
        <v>Forecast</v>
      </c>
      <c r="AH3" s="750" t="str">
        <f xml:space="preserve">  Time!AH$62</f>
        <v>Forecast</v>
      </c>
      <c r="AI3" s="750" t="str">
        <f xml:space="preserve">  Time!AI$62</f>
        <v>Forecast</v>
      </c>
      <c r="AJ3" s="750" t="str">
        <f xml:space="preserve">  Time!AJ$62</f>
        <v>Forecast</v>
      </c>
      <c r="AK3" s="750" t="str">
        <f xml:space="preserve">  Time!AK$62</f>
        <v>Forecast</v>
      </c>
      <c r="AL3" s="750" t="str">
        <f xml:space="preserve">  Time!AL$62</f>
        <v>Forecast</v>
      </c>
      <c r="AM3" s="750" t="str">
        <f xml:space="preserve">  Time!AM$62</f>
        <v>Forecast</v>
      </c>
      <c r="AN3" s="750" t="str">
        <f xml:space="preserve">  Time!AN$62</f>
        <v>Forecast</v>
      </c>
      <c r="AO3" s="750" t="str">
        <f xml:space="preserve">  Time!AO$62</f>
        <v>Forecast</v>
      </c>
      <c r="AP3" s="750" t="str">
        <f xml:space="preserve">  Time!AP$62</f>
        <v>Forecast</v>
      </c>
      <c r="AQ3" s="750" t="str">
        <f xml:space="preserve">  Time!AQ$62</f>
        <v>Forecast</v>
      </c>
      <c r="AR3" s="750" t="str">
        <f xml:space="preserve">  Time!AR$62</f>
        <v>Forecast</v>
      </c>
      <c r="AS3" s="750" t="str">
        <f xml:space="preserve">  Time!AS$62</f>
        <v>Forecast</v>
      </c>
      <c r="AT3" s="750" t="str">
        <f xml:space="preserve">  Time!AT$62</f>
        <v>Forecast</v>
      </c>
      <c r="AU3" s="750" t="str">
        <f xml:space="preserve">  Time!AU$62</f>
        <v>Forecast</v>
      </c>
      <c r="AV3" s="750" t="str">
        <f xml:space="preserve">  Time!AV$62</f>
        <v>Forecast</v>
      </c>
      <c r="AW3" s="750" t="str">
        <f xml:space="preserve">  Time!AW$62</f>
        <v>Forecast</v>
      </c>
      <c r="AX3" s="750" t="str">
        <f xml:space="preserve">  Time!AX$62</f>
        <v>Forecast</v>
      </c>
      <c r="AY3" s="750" t="str">
        <f xml:space="preserve">  Time!AY$62</f>
        <v>Forecast</v>
      </c>
      <c r="AZ3" s="750" t="str">
        <f xml:space="preserve">  Time!AZ$62</f>
        <v>Forecast</v>
      </c>
      <c r="BA3" s="750" t="str">
        <f xml:space="preserve">  Time!BA$62</f>
        <v>Forecast</v>
      </c>
      <c r="BB3" s="750" t="str">
        <f xml:space="preserve">  Time!BB$62</f>
        <v>Forecast</v>
      </c>
      <c r="BC3" s="750" t="str">
        <f xml:space="preserve">  Time!BC$62</f>
        <v>Forecast</v>
      </c>
      <c r="BD3" s="750" t="str">
        <f xml:space="preserve">  Time!BD$62</f>
        <v>Forecast</v>
      </c>
      <c r="BE3" s="750" t="str">
        <f xml:space="preserve">  Time!BE$62</f>
        <v>Forecast</v>
      </c>
      <c r="BF3" s="750" t="str">
        <f xml:space="preserve">  Time!BF$62</f>
        <v>Forecast</v>
      </c>
      <c r="BG3" s="750" t="str">
        <f xml:space="preserve">  Time!BG$62</f>
        <v>Forecast</v>
      </c>
      <c r="BH3" s="750" t="str">
        <f xml:space="preserve">  Time!BH$62</f>
        <v>Forecast</v>
      </c>
      <c r="BI3" s="750" t="str">
        <f xml:space="preserve">  Time!BI$62</f>
        <v>Forecast</v>
      </c>
      <c r="BJ3" s="750" t="str">
        <f xml:space="preserve">  Time!BJ$62</f>
        <v>Forecast</v>
      </c>
      <c r="BK3" s="750" t="str">
        <f xml:space="preserve">  Time!BK$62</f>
        <v>Forecast</v>
      </c>
      <c r="BL3" s="750" t="str">
        <f xml:space="preserve">  Time!BL$62</f>
        <v>Forecast</v>
      </c>
      <c r="BM3" s="750" t="str">
        <f xml:space="preserve">  Time!BM$62</f>
        <v>Forecast</v>
      </c>
      <c r="BN3" s="750" t="str">
        <f xml:space="preserve">  Time!BN$62</f>
        <v>Forecast</v>
      </c>
      <c r="BO3" s="750" t="str">
        <f xml:space="preserve">  Time!BO$62</f>
        <v>Forecast</v>
      </c>
      <c r="BP3" s="750" t="str">
        <f xml:space="preserve">  Time!BP$62</f>
        <v>Forecast</v>
      </c>
      <c r="BQ3" s="750" t="str">
        <f xml:space="preserve">  Time!BQ$62</f>
        <v>Forecast</v>
      </c>
      <c r="BR3" s="750" t="str">
        <f xml:space="preserve">  Time!BR$62</f>
        <v>Forecast</v>
      </c>
      <c r="BS3" s="750" t="str">
        <f xml:space="preserve">  Time!BS$62</f>
        <v>Forecast</v>
      </c>
      <c r="BT3" s="750" t="str">
        <f xml:space="preserve">  Time!BT$62</f>
        <v>Forecast</v>
      </c>
      <c r="BU3" s="750" t="str">
        <f xml:space="preserve">  Time!BU$62</f>
        <v>Forecast</v>
      </c>
      <c r="BV3" s="750" t="str">
        <f xml:space="preserve">  Time!BV$62</f>
        <v>Forecast</v>
      </c>
      <c r="BW3" s="750" t="str">
        <f xml:space="preserve">  Time!BW$62</f>
        <v>Forecast</v>
      </c>
      <c r="BX3" s="750" t="str">
        <f xml:space="preserve">  Time!BX$62</f>
        <v>Forecast</v>
      </c>
      <c r="BY3" s="750" t="str">
        <f xml:space="preserve">  Time!BY$62</f>
        <v>Forecast</v>
      </c>
      <c r="BZ3" s="750" t="str">
        <f xml:space="preserve">  Time!BZ$62</f>
        <v>Forecast</v>
      </c>
      <c r="CA3" s="750" t="str">
        <f xml:space="preserve">  Time!CA$62</f>
        <v>Forecast</v>
      </c>
      <c r="CB3" s="750" t="str">
        <f xml:space="preserve">  Time!CB$62</f>
        <v>Forecast</v>
      </c>
      <c r="CC3" s="750" t="str">
        <f xml:space="preserve">  Time!CC$62</f>
        <v>Forecast</v>
      </c>
      <c r="CD3" s="750" t="str">
        <f xml:space="preserve">  Time!CD$62</f>
        <v>Forecast</v>
      </c>
      <c r="CE3" s="751" t="str">
        <f xml:space="preserve">  Time!CE$62</f>
        <v>Forecast</v>
      </c>
      <c r="CF3" s="751" t="str">
        <f xml:space="preserve">  Time!CF$62</f>
        <v>Forecast</v>
      </c>
    </row>
    <row r="4" spans="1:84" s="539" customFormat="1" x14ac:dyDescent="0.25">
      <c r="A4" s="540"/>
      <c r="B4" s="540"/>
      <c r="C4" s="540"/>
      <c r="D4" s="541"/>
      <c r="E4" s="542" t="str">
        <f xml:space="preserve">  Time!E$78</f>
        <v>Financial year ending</v>
      </c>
      <c r="F4" s="542"/>
      <c r="G4" s="542"/>
      <c r="H4" s="542"/>
      <c r="I4" s="542"/>
      <c r="J4" s="541"/>
      <c r="K4" s="541"/>
      <c r="L4" s="541">
        <f xml:space="preserve">  Time!L$78</f>
        <v>43190</v>
      </c>
      <c r="M4" s="541">
        <f xml:space="preserve">  Time!M$78</f>
        <v>43555</v>
      </c>
      <c r="N4" s="541">
        <f xml:space="preserve">  Time!N$78</f>
        <v>43555</v>
      </c>
      <c r="O4" s="541">
        <f xml:space="preserve">  Time!O$78</f>
        <v>43555</v>
      </c>
      <c r="P4" s="541">
        <f xml:space="preserve">  Time!P$78</f>
        <v>43555</v>
      </c>
      <c r="Q4" s="541">
        <f xml:space="preserve">  Time!Q$78</f>
        <v>43555</v>
      </c>
      <c r="R4" s="541">
        <f xml:space="preserve">  Time!R$78</f>
        <v>43555</v>
      </c>
      <c r="S4" s="541">
        <f xml:space="preserve">  Time!S$78</f>
        <v>43555</v>
      </c>
      <c r="T4" s="541">
        <f xml:space="preserve">  Time!T$78</f>
        <v>43555</v>
      </c>
      <c r="U4" s="541">
        <f xml:space="preserve">  Time!U$78</f>
        <v>43555</v>
      </c>
      <c r="V4" s="541">
        <f xml:space="preserve">  Time!V$78</f>
        <v>43555</v>
      </c>
      <c r="W4" s="541">
        <f xml:space="preserve">  Time!W$78</f>
        <v>43555</v>
      </c>
      <c r="X4" s="541">
        <f xml:space="preserve">  Time!X$78</f>
        <v>43555</v>
      </c>
      <c r="Y4" s="541">
        <f xml:space="preserve">  Time!Y$78</f>
        <v>43921</v>
      </c>
      <c r="Z4" s="541">
        <f xml:space="preserve">  Time!Z$78</f>
        <v>43921</v>
      </c>
      <c r="AA4" s="541">
        <f xml:space="preserve">  Time!AA$78</f>
        <v>43921</v>
      </c>
      <c r="AB4" s="541">
        <f xml:space="preserve">  Time!AB$78</f>
        <v>43921</v>
      </c>
      <c r="AC4" s="541">
        <f xml:space="preserve">  Time!AC$78</f>
        <v>43921</v>
      </c>
      <c r="AD4" s="541">
        <f xml:space="preserve">  Time!AD$78</f>
        <v>43921</v>
      </c>
      <c r="AE4" s="541">
        <f xml:space="preserve">  Time!AE$78</f>
        <v>43921</v>
      </c>
      <c r="AF4" s="541">
        <f xml:space="preserve">  Time!AF$78</f>
        <v>43921</v>
      </c>
      <c r="AG4" s="541">
        <f xml:space="preserve">  Time!AG$78</f>
        <v>43921</v>
      </c>
      <c r="AH4" s="541">
        <f xml:space="preserve">  Time!AH$78</f>
        <v>43921</v>
      </c>
      <c r="AI4" s="541">
        <f xml:space="preserve">  Time!AI$78</f>
        <v>43921</v>
      </c>
      <c r="AJ4" s="541">
        <f xml:space="preserve">  Time!AJ$78</f>
        <v>43921</v>
      </c>
      <c r="AK4" s="541">
        <f xml:space="preserve">  Time!AK$78</f>
        <v>44286</v>
      </c>
      <c r="AL4" s="541">
        <f xml:space="preserve">  Time!AL$78</f>
        <v>44286</v>
      </c>
      <c r="AM4" s="541">
        <f xml:space="preserve">  Time!AM$78</f>
        <v>44286</v>
      </c>
      <c r="AN4" s="541">
        <f xml:space="preserve">  Time!AN$78</f>
        <v>44286</v>
      </c>
      <c r="AO4" s="541">
        <f xml:space="preserve">  Time!AO$78</f>
        <v>44286</v>
      </c>
      <c r="AP4" s="541">
        <f xml:space="preserve">  Time!AP$78</f>
        <v>44286</v>
      </c>
      <c r="AQ4" s="541">
        <f xml:space="preserve">  Time!AQ$78</f>
        <v>44286</v>
      </c>
      <c r="AR4" s="541">
        <f xml:space="preserve">  Time!AR$78</f>
        <v>44286</v>
      </c>
      <c r="AS4" s="541">
        <f xml:space="preserve">  Time!AS$78</f>
        <v>44286</v>
      </c>
      <c r="AT4" s="541">
        <f xml:space="preserve">  Time!AT$78</f>
        <v>44286</v>
      </c>
      <c r="AU4" s="541">
        <f xml:space="preserve">  Time!AU$78</f>
        <v>44286</v>
      </c>
      <c r="AV4" s="541">
        <f xml:space="preserve">  Time!AV$78</f>
        <v>44286</v>
      </c>
      <c r="AW4" s="541">
        <f xml:space="preserve">  Time!AW$78</f>
        <v>44651</v>
      </c>
      <c r="AX4" s="541">
        <f xml:space="preserve">  Time!AX$78</f>
        <v>44651</v>
      </c>
      <c r="AY4" s="541">
        <f xml:space="preserve">  Time!AY$78</f>
        <v>44651</v>
      </c>
      <c r="AZ4" s="541">
        <f xml:space="preserve">  Time!AZ$78</f>
        <v>44651</v>
      </c>
      <c r="BA4" s="541">
        <f xml:space="preserve">  Time!BA$78</f>
        <v>44651</v>
      </c>
      <c r="BB4" s="541">
        <f xml:space="preserve">  Time!BB$78</f>
        <v>44651</v>
      </c>
      <c r="BC4" s="541">
        <f xml:space="preserve">  Time!BC$78</f>
        <v>44651</v>
      </c>
      <c r="BD4" s="541">
        <f xml:space="preserve">  Time!BD$78</f>
        <v>44651</v>
      </c>
      <c r="BE4" s="541">
        <f xml:space="preserve">  Time!BE$78</f>
        <v>44651</v>
      </c>
      <c r="BF4" s="541">
        <f xml:space="preserve">  Time!BF$78</f>
        <v>44651</v>
      </c>
      <c r="BG4" s="541">
        <f xml:space="preserve">  Time!BG$78</f>
        <v>44651</v>
      </c>
      <c r="BH4" s="541">
        <f xml:space="preserve">  Time!BH$78</f>
        <v>44651</v>
      </c>
      <c r="BI4" s="541">
        <f xml:space="preserve">  Time!BI$78</f>
        <v>45016</v>
      </c>
      <c r="BJ4" s="541">
        <f xml:space="preserve">  Time!BJ$78</f>
        <v>45016</v>
      </c>
      <c r="BK4" s="541">
        <f xml:space="preserve">  Time!BK$78</f>
        <v>45016</v>
      </c>
      <c r="BL4" s="541">
        <f xml:space="preserve">  Time!BL$78</f>
        <v>45016</v>
      </c>
      <c r="BM4" s="541">
        <f xml:space="preserve">  Time!BM$78</f>
        <v>45016</v>
      </c>
      <c r="BN4" s="541">
        <f xml:space="preserve">  Time!BN$78</f>
        <v>45016</v>
      </c>
      <c r="BO4" s="541">
        <f xml:space="preserve">  Time!BO$78</f>
        <v>45016</v>
      </c>
      <c r="BP4" s="541">
        <f xml:space="preserve">  Time!BP$78</f>
        <v>45016</v>
      </c>
      <c r="BQ4" s="541">
        <f xml:space="preserve">  Time!BQ$78</f>
        <v>45016</v>
      </c>
      <c r="BR4" s="541">
        <f xml:space="preserve">  Time!BR$78</f>
        <v>45016</v>
      </c>
      <c r="BS4" s="541">
        <f xml:space="preserve">  Time!BS$78</f>
        <v>45016</v>
      </c>
      <c r="BT4" s="541">
        <f xml:space="preserve">  Time!BT$78</f>
        <v>45016</v>
      </c>
      <c r="BU4" s="541">
        <f xml:space="preserve">  Time!BU$78</f>
        <v>45382</v>
      </c>
      <c r="BV4" s="541">
        <f xml:space="preserve">  Time!BV$78</f>
        <v>45382</v>
      </c>
      <c r="BW4" s="541">
        <f xml:space="preserve">  Time!BW$78</f>
        <v>45382</v>
      </c>
      <c r="BX4" s="541">
        <f xml:space="preserve">  Time!BX$78</f>
        <v>45382</v>
      </c>
      <c r="BY4" s="541">
        <f xml:space="preserve">  Time!BY$78</f>
        <v>45382</v>
      </c>
      <c r="BZ4" s="541">
        <f xml:space="preserve">  Time!BZ$78</f>
        <v>45382</v>
      </c>
      <c r="CA4" s="541">
        <f xml:space="preserve">  Time!CA$78</f>
        <v>45382</v>
      </c>
      <c r="CB4" s="541">
        <f xml:space="preserve">  Time!CB$78</f>
        <v>45382</v>
      </c>
      <c r="CC4" s="541">
        <f xml:space="preserve">  Time!CC$78</f>
        <v>45382</v>
      </c>
      <c r="CD4" s="541">
        <f xml:space="preserve">  Time!CD$78</f>
        <v>45382</v>
      </c>
      <c r="CE4" s="541">
        <f xml:space="preserve">  Time!CE$78</f>
        <v>45382</v>
      </c>
      <c r="CF4" s="541">
        <f xml:space="preserve">  Time!CF$78</f>
        <v>45382</v>
      </c>
    </row>
    <row r="5" spans="1:84" s="548" customFormat="1" x14ac:dyDescent="0.25">
      <c r="A5" s="543"/>
      <c r="B5" s="543"/>
      <c r="C5" s="543"/>
      <c r="D5" s="544"/>
      <c r="E5" s="545" t="str">
        <f xml:space="preserve">  Time!E$11</f>
        <v>Model column counter</v>
      </c>
      <c r="F5" s="546" t="s">
        <v>8</v>
      </c>
      <c r="G5" s="547" t="s">
        <v>9</v>
      </c>
      <c r="H5" s="547" t="s">
        <v>15</v>
      </c>
      <c r="I5" s="547" t="s">
        <v>16</v>
      </c>
      <c r="J5" s="546" t="s">
        <v>10</v>
      </c>
      <c r="K5" s="544"/>
      <c r="L5" s="544">
        <f xml:space="preserve">  Time!L$11</f>
        <v>1</v>
      </c>
      <c r="M5" s="544">
        <f xml:space="preserve">  Time!M$11</f>
        <v>2</v>
      </c>
      <c r="N5" s="544">
        <f xml:space="preserve">  Time!N$11</f>
        <v>3</v>
      </c>
      <c r="O5" s="544">
        <f xml:space="preserve">  Time!O$11</f>
        <v>4</v>
      </c>
      <c r="P5" s="544">
        <f xml:space="preserve">  Time!P$11</f>
        <v>5</v>
      </c>
      <c r="Q5" s="544">
        <f xml:space="preserve">  Time!Q$11</f>
        <v>6</v>
      </c>
      <c r="R5" s="544">
        <f xml:space="preserve">  Time!R$11</f>
        <v>7</v>
      </c>
      <c r="S5" s="544">
        <f xml:space="preserve">  Time!S$11</f>
        <v>8</v>
      </c>
      <c r="T5" s="544">
        <f xml:space="preserve">  Time!T$11</f>
        <v>9</v>
      </c>
      <c r="U5" s="544">
        <f xml:space="preserve">  Time!U$11</f>
        <v>10</v>
      </c>
      <c r="V5" s="544">
        <f xml:space="preserve">  Time!V$11</f>
        <v>11</v>
      </c>
      <c r="W5" s="544">
        <f xml:space="preserve">  Time!W$11</f>
        <v>12</v>
      </c>
      <c r="X5" s="544">
        <f xml:space="preserve">  Time!X$11</f>
        <v>13</v>
      </c>
      <c r="Y5" s="544">
        <f xml:space="preserve">  Time!Y$11</f>
        <v>14</v>
      </c>
      <c r="Z5" s="544">
        <f xml:space="preserve">  Time!Z$11</f>
        <v>15</v>
      </c>
      <c r="AA5" s="544">
        <f xml:space="preserve">  Time!AA$11</f>
        <v>16</v>
      </c>
      <c r="AB5" s="544">
        <f xml:space="preserve">  Time!AB$11</f>
        <v>17</v>
      </c>
      <c r="AC5" s="544">
        <f xml:space="preserve">  Time!AC$11</f>
        <v>18</v>
      </c>
      <c r="AD5" s="544">
        <f xml:space="preserve">  Time!AD$11</f>
        <v>19</v>
      </c>
      <c r="AE5" s="544">
        <f xml:space="preserve">  Time!AE$11</f>
        <v>20</v>
      </c>
      <c r="AF5" s="544">
        <f xml:space="preserve">  Time!AF$11</f>
        <v>21</v>
      </c>
      <c r="AG5" s="544">
        <f xml:space="preserve">  Time!AG$11</f>
        <v>22</v>
      </c>
      <c r="AH5" s="544">
        <f xml:space="preserve">  Time!AH$11</f>
        <v>23</v>
      </c>
      <c r="AI5" s="544">
        <f xml:space="preserve">  Time!AI$11</f>
        <v>24</v>
      </c>
      <c r="AJ5" s="544">
        <f xml:space="preserve">  Time!AJ$11</f>
        <v>25</v>
      </c>
      <c r="AK5" s="544">
        <f xml:space="preserve">  Time!AK$11</f>
        <v>26</v>
      </c>
      <c r="AL5" s="544">
        <f xml:space="preserve">  Time!AL$11</f>
        <v>27</v>
      </c>
      <c r="AM5" s="544">
        <f xml:space="preserve">  Time!AM$11</f>
        <v>28</v>
      </c>
      <c r="AN5" s="544">
        <f xml:space="preserve">  Time!AN$11</f>
        <v>29</v>
      </c>
      <c r="AO5" s="544">
        <f xml:space="preserve">  Time!AO$11</f>
        <v>30</v>
      </c>
      <c r="AP5" s="544">
        <f xml:space="preserve">  Time!AP$11</f>
        <v>31</v>
      </c>
      <c r="AQ5" s="544">
        <f xml:space="preserve">  Time!AQ$11</f>
        <v>32</v>
      </c>
      <c r="AR5" s="544">
        <f xml:space="preserve">  Time!AR$11</f>
        <v>33</v>
      </c>
      <c r="AS5" s="544">
        <f xml:space="preserve">  Time!AS$11</f>
        <v>34</v>
      </c>
      <c r="AT5" s="544">
        <f xml:space="preserve">  Time!AT$11</f>
        <v>35</v>
      </c>
      <c r="AU5" s="544">
        <f xml:space="preserve">  Time!AU$11</f>
        <v>36</v>
      </c>
      <c r="AV5" s="544">
        <f xml:space="preserve">  Time!AV$11</f>
        <v>37</v>
      </c>
      <c r="AW5" s="544">
        <f xml:space="preserve">  Time!AW$11</f>
        <v>38</v>
      </c>
      <c r="AX5" s="544">
        <f xml:space="preserve">  Time!AX$11</f>
        <v>39</v>
      </c>
      <c r="AY5" s="544">
        <f xml:space="preserve">  Time!AY$11</f>
        <v>40</v>
      </c>
      <c r="AZ5" s="544">
        <f xml:space="preserve">  Time!AZ$11</f>
        <v>41</v>
      </c>
      <c r="BA5" s="544">
        <f xml:space="preserve">  Time!BA$11</f>
        <v>42</v>
      </c>
      <c r="BB5" s="544">
        <f xml:space="preserve">  Time!BB$11</f>
        <v>43</v>
      </c>
      <c r="BC5" s="544">
        <f xml:space="preserve">  Time!BC$11</f>
        <v>44</v>
      </c>
      <c r="BD5" s="544">
        <f xml:space="preserve">  Time!BD$11</f>
        <v>45</v>
      </c>
      <c r="BE5" s="544">
        <f xml:space="preserve">  Time!BE$11</f>
        <v>46</v>
      </c>
      <c r="BF5" s="544">
        <f xml:space="preserve">  Time!BF$11</f>
        <v>47</v>
      </c>
      <c r="BG5" s="544">
        <f xml:space="preserve">  Time!BG$11</f>
        <v>48</v>
      </c>
      <c r="BH5" s="544">
        <f xml:space="preserve">  Time!BH$11</f>
        <v>49</v>
      </c>
      <c r="BI5" s="544">
        <f xml:space="preserve">  Time!BI$11</f>
        <v>50</v>
      </c>
      <c r="BJ5" s="544">
        <f xml:space="preserve">  Time!BJ$11</f>
        <v>51</v>
      </c>
      <c r="BK5" s="544">
        <f xml:space="preserve">  Time!BK$11</f>
        <v>52</v>
      </c>
      <c r="BL5" s="544">
        <f xml:space="preserve">  Time!BL$11</f>
        <v>53</v>
      </c>
      <c r="BM5" s="544">
        <f xml:space="preserve">  Time!BM$11</f>
        <v>54</v>
      </c>
      <c r="BN5" s="544">
        <f xml:space="preserve">  Time!BN$11</f>
        <v>55</v>
      </c>
      <c r="BO5" s="544">
        <f xml:space="preserve">  Time!BO$11</f>
        <v>56</v>
      </c>
      <c r="BP5" s="544">
        <f xml:space="preserve">  Time!BP$11</f>
        <v>57</v>
      </c>
      <c r="BQ5" s="544">
        <f xml:space="preserve">  Time!BQ$11</f>
        <v>58</v>
      </c>
      <c r="BR5" s="544">
        <f xml:space="preserve">  Time!BR$11</f>
        <v>59</v>
      </c>
      <c r="BS5" s="544">
        <f xml:space="preserve">  Time!BS$11</f>
        <v>60</v>
      </c>
      <c r="BT5" s="544">
        <f xml:space="preserve">  Time!BT$11</f>
        <v>61</v>
      </c>
      <c r="BU5" s="544">
        <f xml:space="preserve">  Time!BU$11</f>
        <v>62</v>
      </c>
      <c r="BV5" s="544">
        <f xml:space="preserve">  Time!BV$11</f>
        <v>63</v>
      </c>
      <c r="BW5" s="544">
        <f xml:space="preserve">  Time!BW$11</f>
        <v>64</v>
      </c>
      <c r="BX5" s="544">
        <f xml:space="preserve">  Time!BX$11</f>
        <v>65</v>
      </c>
      <c r="BY5" s="544">
        <f xml:space="preserve">  Time!BY$11</f>
        <v>66</v>
      </c>
      <c r="BZ5" s="544">
        <f xml:space="preserve">  Time!BZ$11</f>
        <v>67</v>
      </c>
      <c r="CA5" s="544">
        <f xml:space="preserve">  Time!CA$11</f>
        <v>68</v>
      </c>
      <c r="CB5" s="544">
        <f xml:space="preserve">  Time!CB$11</f>
        <v>69</v>
      </c>
      <c r="CC5" s="544">
        <f xml:space="preserve">  Time!CC$11</f>
        <v>70</v>
      </c>
      <c r="CD5" s="544">
        <f xml:space="preserve">  Time!CD$11</f>
        <v>71</v>
      </c>
      <c r="CE5" s="544">
        <f xml:space="preserve">  Time!CE$11</f>
        <v>72</v>
      </c>
      <c r="CF5" s="544">
        <f xml:space="preserve">  Time!CF$11</f>
        <v>73</v>
      </c>
    </row>
    <row r="6" spans="1:84" ht="13.2" customHeight="1" x14ac:dyDescent="0.25">
      <c r="H6" s="5"/>
      <c r="I6" s="5"/>
      <c r="J6" s="52"/>
      <c r="AE6" s="334"/>
      <c r="AF6" s="334"/>
      <c r="AG6" s="334"/>
      <c r="AH6" s="334"/>
      <c r="AI6" s="334"/>
      <c r="AJ6" s="334"/>
      <c r="AK6" s="334"/>
      <c r="AL6" s="334"/>
      <c r="AM6" s="334"/>
      <c r="AN6" s="334"/>
      <c r="AO6" s="334"/>
      <c r="AP6" s="334"/>
      <c r="AQ6" s="334"/>
      <c r="AR6" s="334"/>
      <c r="AS6" s="334"/>
      <c r="AT6" s="334"/>
      <c r="AU6" s="334"/>
      <c r="AV6" s="334"/>
      <c r="AW6" s="334"/>
      <c r="AX6" s="334"/>
      <c r="AY6" s="334"/>
      <c r="AZ6" s="334"/>
      <c r="BA6" s="334"/>
      <c r="BB6" s="334"/>
      <c r="BC6" s="334"/>
      <c r="BD6" s="334"/>
      <c r="BE6" s="334"/>
      <c r="BF6" s="334"/>
      <c r="BG6" s="334"/>
      <c r="BH6" s="334"/>
      <c r="BI6" s="334"/>
      <c r="BJ6" s="334"/>
      <c r="BK6" s="334"/>
      <c r="BL6" s="334"/>
      <c r="BM6" s="334"/>
      <c r="BN6" s="334"/>
      <c r="BO6" s="334"/>
      <c r="BP6" s="334"/>
      <c r="BQ6" s="334"/>
      <c r="BR6" s="334"/>
      <c r="BS6" s="334"/>
      <c r="CF6" s="417"/>
    </row>
    <row r="7" spans="1:84" s="258" customFormat="1" ht="13.2" customHeight="1" x14ac:dyDescent="0.25">
      <c r="A7" s="232"/>
      <c r="B7" s="232" t="s">
        <v>140</v>
      </c>
      <c r="C7" s="190"/>
      <c r="D7" s="232"/>
      <c r="E7" s="232"/>
      <c r="F7" s="256"/>
      <c r="G7" s="257"/>
      <c r="H7" s="232"/>
      <c r="I7" s="232"/>
      <c r="J7" s="506"/>
      <c r="K7" s="506"/>
      <c r="L7" s="506"/>
      <c r="M7" s="506"/>
      <c r="N7" s="506"/>
      <c r="O7" s="506"/>
      <c r="P7" s="506"/>
      <c r="Q7" s="506"/>
      <c r="R7" s="506"/>
      <c r="S7" s="506"/>
      <c r="T7" s="506"/>
      <c r="U7" s="506"/>
      <c r="V7" s="506"/>
      <c r="W7" s="506"/>
      <c r="X7" s="506"/>
      <c r="Y7" s="506"/>
      <c r="Z7" s="506"/>
      <c r="AA7" s="506"/>
      <c r="AB7" s="506"/>
      <c r="AC7" s="506"/>
      <c r="AD7" s="506"/>
      <c r="AE7" s="506"/>
      <c r="AF7" s="506"/>
      <c r="AG7" s="506"/>
      <c r="AH7" s="506"/>
      <c r="AI7" s="506"/>
      <c r="AJ7" s="506"/>
      <c r="AK7" s="506"/>
      <c r="AL7" s="506"/>
      <c r="AM7" s="506"/>
      <c r="AN7" s="506"/>
      <c r="AO7" s="506"/>
      <c r="AP7" s="506"/>
      <c r="AQ7" s="506"/>
      <c r="AR7" s="506"/>
      <c r="AS7" s="506"/>
      <c r="AT7" s="506"/>
      <c r="AU7" s="506"/>
      <c r="AV7" s="506"/>
      <c r="AW7" s="506"/>
      <c r="AX7" s="506"/>
      <c r="AY7" s="506"/>
      <c r="AZ7" s="506"/>
      <c r="BA7" s="506"/>
      <c r="BB7" s="506"/>
      <c r="BC7" s="506"/>
      <c r="BD7" s="506"/>
      <c r="BE7" s="506"/>
      <c r="BF7" s="506"/>
      <c r="BG7" s="506"/>
      <c r="BH7" s="506"/>
      <c r="BI7" s="506"/>
      <c r="BJ7" s="506"/>
      <c r="BK7" s="506"/>
      <c r="BL7" s="506"/>
      <c r="BM7" s="506"/>
      <c r="BN7" s="506"/>
      <c r="BO7" s="506"/>
      <c r="BP7" s="506"/>
      <c r="BQ7" s="506"/>
      <c r="BR7" s="506"/>
      <c r="BS7" s="506"/>
      <c r="BT7" s="506"/>
      <c r="BU7" s="506"/>
      <c r="BV7" s="506"/>
      <c r="BW7" s="506"/>
      <c r="BX7" s="506"/>
      <c r="BY7" s="506"/>
      <c r="BZ7" s="506"/>
      <c r="CA7" s="506"/>
      <c r="CB7" s="506"/>
      <c r="CC7" s="506"/>
      <c r="CD7" s="506"/>
      <c r="CE7" s="506"/>
      <c r="CF7" s="506"/>
    </row>
    <row r="8" spans="1:84" ht="13.2" customHeight="1" x14ac:dyDescent="0.25">
      <c r="A8" s="116"/>
      <c r="B8" s="113"/>
      <c r="D8" s="114"/>
      <c r="E8" s="115"/>
      <c r="H8" s="116"/>
      <c r="I8" s="116"/>
      <c r="J8" s="52"/>
      <c r="M8" s="693"/>
      <c r="N8" s="693"/>
      <c r="O8" s="693"/>
      <c r="P8" s="693"/>
      <c r="Q8" s="693"/>
      <c r="AE8" s="334"/>
      <c r="AF8" s="334"/>
      <c r="AG8" s="334"/>
      <c r="AH8" s="334"/>
      <c r="AI8" s="334"/>
      <c r="AJ8" s="334"/>
      <c r="AK8" s="334"/>
      <c r="AL8" s="334"/>
      <c r="AM8" s="334"/>
      <c r="AN8" s="334"/>
      <c r="AO8" s="334"/>
      <c r="AP8" s="334"/>
      <c r="AQ8" s="334"/>
      <c r="AR8" s="334"/>
      <c r="AS8" s="334"/>
      <c r="AT8" s="334"/>
      <c r="AU8" s="334"/>
      <c r="AV8" s="334"/>
      <c r="AW8" s="334"/>
      <c r="AX8" s="334"/>
      <c r="AY8" s="334"/>
      <c r="AZ8" s="334"/>
      <c r="BA8" s="334"/>
      <c r="BB8" s="334"/>
      <c r="BC8" s="334"/>
      <c r="BD8" s="334"/>
      <c r="BE8" s="334"/>
      <c r="BF8" s="334"/>
      <c r="BG8" s="334"/>
      <c r="BH8" s="334"/>
      <c r="BI8" s="334"/>
      <c r="BJ8" s="334"/>
      <c r="BK8" s="334"/>
      <c r="BL8" s="334"/>
      <c r="BM8" s="334"/>
      <c r="BN8" s="334"/>
      <c r="BO8" s="334"/>
      <c r="BP8" s="334"/>
      <c r="BQ8" s="334"/>
      <c r="BR8" s="334"/>
      <c r="BS8" s="334"/>
      <c r="CF8" s="417"/>
    </row>
    <row r="9" spans="1:84" s="501" customFormat="1" ht="13.2" customHeight="1" x14ac:dyDescent="0.25">
      <c r="A9" s="336"/>
      <c r="B9" s="333"/>
      <c r="C9" s="333" t="s">
        <v>254</v>
      </c>
      <c r="D9" s="334"/>
      <c r="E9" s="335"/>
      <c r="F9" s="335"/>
      <c r="G9" s="364"/>
      <c r="H9" s="336"/>
      <c r="I9" s="336"/>
      <c r="J9" s="52"/>
      <c r="K9" s="334"/>
      <c r="L9" s="334"/>
      <c r="M9" s="693"/>
      <c r="N9" s="693"/>
      <c r="O9" s="693"/>
      <c r="P9" s="693"/>
      <c r="Q9" s="693"/>
      <c r="R9" s="334"/>
      <c r="S9" s="334"/>
      <c r="T9" s="334"/>
      <c r="U9" s="334"/>
      <c r="V9" s="334"/>
      <c r="W9" s="334"/>
      <c r="X9" s="334"/>
      <c r="Y9" s="334"/>
      <c r="Z9" s="334"/>
      <c r="AA9" s="334"/>
      <c r="AB9" s="334"/>
      <c r="AC9" s="334"/>
      <c r="AD9" s="334"/>
      <c r="AE9" s="334"/>
      <c r="AF9" s="334"/>
      <c r="AG9" s="334"/>
      <c r="AH9" s="334"/>
      <c r="AI9" s="334"/>
      <c r="AJ9" s="334"/>
      <c r="AK9" s="334"/>
      <c r="AL9" s="334"/>
      <c r="AM9" s="334"/>
      <c r="AN9" s="334"/>
      <c r="AO9" s="334"/>
      <c r="AP9" s="334"/>
      <c r="AQ9" s="334"/>
      <c r="AR9" s="334"/>
      <c r="AS9" s="334"/>
      <c r="AT9" s="334"/>
      <c r="AU9" s="334"/>
      <c r="AV9" s="334"/>
      <c r="AW9" s="334"/>
      <c r="AX9" s="334"/>
      <c r="AY9" s="334"/>
      <c r="AZ9" s="334"/>
      <c r="BA9" s="334"/>
      <c r="BB9" s="334"/>
      <c r="BC9" s="334"/>
      <c r="BD9" s="334"/>
      <c r="BE9" s="334"/>
      <c r="BF9" s="334"/>
      <c r="BG9" s="334"/>
      <c r="BH9" s="334"/>
      <c r="BI9" s="334"/>
      <c r="BJ9" s="334"/>
      <c r="BK9" s="334"/>
      <c r="BL9" s="334"/>
      <c r="BM9" s="334"/>
      <c r="BN9" s="334"/>
      <c r="BO9" s="334"/>
      <c r="BP9" s="334"/>
      <c r="BQ9" s="334"/>
      <c r="BR9" s="334"/>
      <c r="BS9" s="334"/>
      <c r="BT9" s="417"/>
      <c r="BU9" s="417"/>
      <c r="BV9" s="417"/>
      <c r="BW9" s="417"/>
      <c r="BX9" s="417"/>
      <c r="BY9" s="417"/>
      <c r="BZ9" s="417"/>
      <c r="CA9" s="417"/>
      <c r="CB9" s="417"/>
      <c r="CC9" s="417"/>
      <c r="CD9" s="417"/>
      <c r="CE9" s="417"/>
      <c r="CF9" s="417"/>
    </row>
    <row r="10" spans="1:84" s="501" customFormat="1" ht="13.2" customHeight="1" x14ac:dyDescent="0.25">
      <c r="A10" s="336"/>
      <c r="B10" s="333"/>
      <c r="C10" s="333"/>
      <c r="D10" s="334"/>
      <c r="E10" s="335"/>
      <c r="F10" s="335"/>
      <c r="G10" s="364"/>
      <c r="H10" s="336"/>
      <c r="I10" s="336"/>
      <c r="J10" s="52"/>
      <c r="K10" s="334"/>
      <c r="L10" s="334"/>
      <c r="M10" s="334"/>
      <c r="N10" s="334"/>
      <c r="O10" s="334"/>
      <c r="P10" s="334"/>
      <c r="Q10" s="334"/>
      <c r="R10" s="334"/>
      <c r="S10" s="334"/>
      <c r="T10" s="334"/>
      <c r="U10" s="334"/>
      <c r="V10" s="334"/>
      <c r="W10" s="334"/>
      <c r="X10" s="334"/>
      <c r="Y10" s="334"/>
      <c r="Z10" s="334"/>
      <c r="AA10" s="334"/>
      <c r="AB10" s="334"/>
      <c r="AC10" s="334"/>
      <c r="AD10" s="334"/>
      <c r="AE10" s="334"/>
      <c r="AF10" s="334"/>
      <c r="AG10" s="334"/>
      <c r="AH10" s="334"/>
      <c r="AI10" s="334"/>
      <c r="AJ10" s="334"/>
      <c r="AK10" s="334"/>
      <c r="AL10" s="334"/>
      <c r="AM10" s="334"/>
      <c r="AN10" s="334"/>
      <c r="AO10" s="334"/>
      <c r="AP10" s="334"/>
      <c r="AQ10" s="334"/>
      <c r="AR10" s="334"/>
      <c r="AS10" s="334"/>
      <c r="AT10" s="334"/>
      <c r="AU10" s="334"/>
      <c r="AV10" s="334"/>
      <c r="AW10" s="334"/>
      <c r="AX10" s="334"/>
      <c r="AY10" s="334"/>
      <c r="AZ10" s="334"/>
      <c r="BA10" s="334"/>
      <c r="BB10" s="334"/>
      <c r="BC10" s="334"/>
      <c r="BD10" s="334"/>
      <c r="BE10" s="334"/>
      <c r="BF10" s="334"/>
      <c r="BG10" s="334"/>
      <c r="BH10" s="334"/>
      <c r="BI10" s="334"/>
      <c r="BJ10" s="334"/>
      <c r="BK10" s="334"/>
      <c r="BL10" s="334"/>
      <c r="BM10" s="334"/>
      <c r="BN10" s="334"/>
      <c r="BO10" s="334"/>
      <c r="BP10" s="334"/>
      <c r="BQ10" s="334"/>
      <c r="BR10" s="334"/>
      <c r="BS10" s="334"/>
      <c r="BT10" s="417"/>
      <c r="BU10" s="417"/>
      <c r="BV10" s="417"/>
      <c r="BW10" s="417"/>
      <c r="BX10" s="417"/>
      <c r="BY10" s="417"/>
      <c r="BZ10" s="417"/>
      <c r="CA10" s="417"/>
      <c r="CB10" s="417"/>
      <c r="CC10" s="417"/>
      <c r="CD10" s="417"/>
      <c r="CE10" s="417"/>
      <c r="CF10" s="417"/>
    </row>
    <row r="11" spans="1:84" s="93" customFormat="1" x14ac:dyDescent="0.25">
      <c r="A11" s="92"/>
      <c r="B11" s="92"/>
      <c r="C11" s="92"/>
      <c r="D11" s="94"/>
      <c r="E11" s="94" t="str">
        <f xml:space="preserve"> InpFor!E$52</f>
        <v>Financial year ending - annual timeline</v>
      </c>
      <c r="F11" s="94">
        <f xml:space="preserve"> InpFor!F$52</f>
        <v>0</v>
      </c>
      <c r="G11" s="94" t="str">
        <f xml:space="preserve"> InpFor!G$52</f>
        <v>date</v>
      </c>
      <c r="H11" s="94">
        <f xml:space="preserve"> InpFor!H$52</f>
        <v>0</v>
      </c>
      <c r="I11" s="94">
        <f xml:space="preserve"> InpFor!I$52</f>
        <v>0</v>
      </c>
      <c r="J11" s="94">
        <f xml:space="preserve"> InpFor!J$52</f>
        <v>0</v>
      </c>
      <c r="K11" s="94">
        <f xml:space="preserve"> InpFor!K$52</f>
        <v>0</v>
      </c>
      <c r="L11" s="94">
        <f xml:space="preserve"> InpFor!L$52</f>
        <v>43555</v>
      </c>
      <c r="M11" s="94">
        <f xml:space="preserve"> InpFor!M$52</f>
        <v>43921</v>
      </c>
      <c r="N11" s="94">
        <f xml:space="preserve"> InpFor!N$52</f>
        <v>44286</v>
      </c>
      <c r="O11" s="94">
        <f xml:space="preserve"> InpFor!O$52</f>
        <v>44651</v>
      </c>
      <c r="P11" s="94">
        <f xml:space="preserve"> InpFor!P$52</f>
        <v>45016</v>
      </c>
      <c r="Q11" s="94">
        <f xml:space="preserve"> InpFor!Q$52</f>
        <v>45382</v>
      </c>
      <c r="R11" s="589"/>
      <c r="S11" s="589"/>
      <c r="T11" s="589"/>
      <c r="U11" s="589"/>
      <c r="V11" s="589"/>
      <c r="W11" s="589"/>
      <c r="X11" s="589"/>
      <c r="Y11" s="589"/>
      <c r="Z11" s="589"/>
      <c r="AA11" s="589"/>
      <c r="AB11" s="589"/>
      <c r="AC11" s="589"/>
      <c r="AD11" s="589"/>
      <c r="AE11" s="589"/>
      <c r="AF11" s="589"/>
      <c r="AG11" s="589"/>
      <c r="AH11" s="589"/>
      <c r="AI11" s="589"/>
      <c r="AJ11" s="589"/>
      <c r="AK11" s="589"/>
      <c r="AL11" s="589"/>
      <c r="AM11" s="589"/>
      <c r="AN11" s="589"/>
      <c r="AO11" s="589"/>
      <c r="AP11" s="589"/>
      <c r="AQ11" s="589"/>
      <c r="AR11" s="589"/>
      <c r="AS11" s="589"/>
      <c r="AT11" s="589"/>
      <c r="AU11" s="589"/>
      <c r="AV11" s="589"/>
      <c r="AW11" s="589"/>
      <c r="AX11" s="589"/>
      <c r="AY11" s="589"/>
      <c r="AZ11" s="589"/>
      <c r="BA11" s="589"/>
      <c r="BB11" s="589"/>
      <c r="BC11" s="589"/>
      <c r="BD11" s="589"/>
      <c r="BE11" s="589"/>
      <c r="BF11" s="589"/>
      <c r="BG11" s="589"/>
      <c r="BH11" s="589"/>
      <c r="BI11" s="589"/>
      <c r="BJ11" s="589"/>
      <c r="BK11" s="589"/>
      <c r="BL11" s="589"/>
      <c r="BM11" s="589"/>
      <c r="BN11" s="589"/>
      <c r="BO11" s="589"/>
      <c r="BP11" s="589"/>
      <c r="BQ11" s="589"/>
      <c r="BR11" s="589"/>
      <c r="BS11" s="589"/>
      <c r="BT11" s="589"/>
      <c r="BU11" s="589"/>
      <c r="BV11" s="589"/>
      <c r="BW11" s="589"/>
      <c r="BX11" s="589"/>
      <c r="BY11" s="589"/>
      <c r="BZ11" s="589"/>
      <c r="CA11" s="589"/>
      <c r="CB11" s="589"/>
      <c r="CC11" s="589"/>
      <c r="CD11" s="589"/>
      <c r="CE11" s="589"/>
      <c r="CF11" s="589"/>
    </row>
    <row r="12" spans="1:84" s="85" customFormat="1" ht="4.95" customHeight="1" x14ac:dyDescent="0.25">
      <c r="A12" s="168"/>
      <c r="B12" s="168"/>
      <c r="C12" s="168"/>
      <c r="D12" s="170"/>
      <c r="E12" s="171"/>
      <c r="F12" s="171"/>
      <c r="G12" s="171"/>
      <c r="H12" s="171"/>
      <c r="I12" s="171"/>
      <c r="J12" s="170"/>
      <c r="K12" s="170"/>
      <c r="L12" s="170"/>
      <c r="M12" s="170"/>
      <c r="N12" s="170"/>
      <c r="O12" s="170"/>
      <c r="P12" s="170"/>
      <c r="Q12" s="170"/>
      <c r="R12" s="212"/>
      <c r="S12" s="212"/>
      <c r="T12" s="212"/>
      <c r="U12" s="212"/>
      <c r="V12" s="212"/>
      <c r="W12" s="212"/>
      <c r="X12" s="212"/>
      <c r="Y12" s="212"/>
      <c r="Z12" s="212"/>
      <c r="AA12" s="212"/>
      <c r="AB12" s="212"/>
      <c r="AC12" s="212"/>
      <c r="AD12" s="212"/>
      <c r="AE12" s="212"/>
      <c r="AF12" s="212"/>
      <c r="AG12" s="212"/>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212"/>
      <c r="BJ12" s="212"/>
      <c r="BK12" s="212"/>
      <c r="BL12" s="212"/>
      <c r="BM12" s="212"/>
      <c r="BN12" s="212"/>
      <c r="BO12" s="212"/>
      <c r="BP12" s="212"/>
      <c r="BQ12" s="212"/>
      <c r="BR12" s="212"/>
      <c r="BS12" s="212"/>
      <c r="BT12" s="212"/>
      <c r="BU12" s="212"/>
      <c r="BV12" s="212"/>
      <c r="BW12" s="212"/>
      <c r="BX12" s="212"/>
      <c r="BY12" s="212"/>
      <c r="BZ12" s="212"/>
      <c r="CA12" s="212"/>
      <c r="CB12" s="212"/>
      <c r="CC12" s="212"/>
      <c r="CD12" s="212"/>
      <c r="CE12" s="212"/>
      <c r="CF12" s="212"/>
    </row>
    <row r="13" spans="1:84" s="97" customFormat="1" x14ac:dyDescent="0.25">
      <c r="E13" s="97" t="str">
        <f xml:space="preserve"> Dashboard!E35</f>
        <v>Annual unit growth - Shoes</v>
      </c>
      <c r="F13" s="97">
        <f xml:space="preserve"> Dashboard!F35</f>
        <v>0</v>
      </c>
      <c r="G13" s="97" t="str">
        <f xml:space="preserve"> Dashboard!G35</f>
        <v>% pa</v>
      </c>
      <c r="H13" s="97">
        <f xml:space="preserve"> Dashboard!H35</f>
        <v>0</v>
      </c>
      <c r="I13" s="97">
        <f xml:space="preserve"> Dashboard!I35</f>
        <v>0</v>
      </c>
      <c r="J13" s="97">
        <f xml:space="preserve"> Dashboard!J35</f>
        <v>0</v>
      </c>
      <c r="K13" s="97">
        <f xml:space="preserve"> Dashboard!K35</f>
        <v>0</v>
      </c>
      <c r="L13" s="97">
        <f xml:space="preserve"> Dashboard!L35</f>
        <v>0</v>
      </c>
      <c r="M13" s="97">
        <f xml:space="preserve"> Dashboard!M35</f>
        <v>0</v>
      </c>
      <c r="N13" s="97">
        <f xml:space="preserve"> Dashboard!N35</f>
        <v>-0.02</v>
      </c>
      <c r="O13" s="97">
        <f xml:space="preserve"> Dashboard!O35</f>
        <v>-0.03</v>
      </c>
      <c r="P13" s="97">
        <f xml:space="preserve"> Dashboard!P35</f>
        <v>-0.04</v>
      </c>
      <c r="Q13" s="97">
        <f xml:space="preserve"> Dashboard!Q35</f>
        <v>-0.05</v>
      </c>
      <c r="R13" s="588"/>
      <c r="S13" s="588"/>
      <c r="T13" s="588"/>
      <c r="U13" s="588"/>
      <c r="V13" s="588"/>
      <c r="W13" s="588"/>
      <c r="X13" s="588"/>
      <c r="Y13" s="588"/>
      <c r="Z13" s="588"/>
      <c r="AA13" s="588"/>
      <c r="AB13" s="588"/>
      <c r="AC13" s="588"/>
      <c r="AD13" s="588"/>
      <c r="AE13" s="588"/>
      <c r="AF13" s="588"/>
      <c r="AG13" s="588"/>
      <c r="AH13" s="588"/>
      <c r="AI13" s="588"/>
      <c r="AJ13" s="588"/>
      <c r="AK13" s="588"/>
      <c r="AL13" s="588"/>
      <c r="AM13" s="588"/>
      <c r="AN13" s="588"/>
      <c r="AO13" s="588"/>
      <c r="AP13" s="588"/>
      <c r="AQ13" s="588"/>
      <c r="AR13" s="588"/>
      <c r="AS13" s="588"/>
      <c r="AT13" s="588"/>
      <c r="AU13" s="588"/>
      <c r="AV13" s="588"/>
      <c r="AW13" s="588"/>
      <c r="AX13" s="588"/>
      <c r="AY13" s="588"/>
      <c r="AZ13" s="588"/>
      <c r="BA13" s="588"/>
      <c r="BB13" s="588"/>
      <c r="BC13" s="588"/>
      <c r="BD13" s="588"/>
      <c r="BE13" s="588"/>
      <c r="BF13" s="588"/>
      <c r="BG13" s="588"/>
      <c r="BH13" s="588"/>
      <c r="BI13" s="588"/>
      <c r="BJ13" s="588"/>
      <c r="BK13" s="588"/>
      <c r="BL13" s="588"/>
      <c r="BM13" s="588"/>
      <c r="BN13" s="588"/>
      <c r="BO13" s="588"/>
      <c r="BP13" s="588"/>
      <c r="BQ13" s="588"/>
      <c r="BR13" s="588"/>
      <c r="BS13" s="588"/>
      <c r="BT13" s="588"/>
      <c r="BU13" s="588"/>
      <c r="BV13" s="588"/>
      <c r="BW13" s="588"/>
      <c r="BX13" s="588"/>
      <c r="BY13" s="588"/>
      <c r="BZ13" s="588"/>
      <c r="CA13" s="588"/>
      <c r="CB13" s="588"/>
      <c r="CC13" s="588"/>
      <c r="CD13" s="588"/>
      <c r="CE13" s="588"/>
      <c r="CF13" s="588"/>
    </row>
    <row r="14" spans="1:84" s="97" customFormat="1" x14ac:dyDescent="0.25">
      <c r="E14" s="97" t="str">
        <f xml:space="preserve"> Dashboard!E36</f>
        <v>Annual unit growth - Trainers</v>
      </c>
      <c r="F14" s="97">
        <f xml:space="preserve"> Dashboard!F36</f>
        <v>0</v>
      </c>
      <c r="G14" s="97" t="str">
        <f xml:space="preserve"> Dashboard!G36</f>
        <v>% pa</v>
      </c>
      <c r="H14" s="97">
        <f xml:space="preserve"> Dashboard!H36</f>
        <v>0</v>
      </c>
      <c r="I14" s="97">
        <f xml:space="preserve"> Dashboard!I36</f>
        <v>0</v>
      </c>
      <c r="J14" s="97">
        <f xml:space="preserve"> Dashboard!J36</f>
        <v>0</v>
      </c>
      <c r="K14" s="97">
        <f xml:space="preserve"> Dashboard!K36</f>
        <v>0</v>
      </c>
      <c r="L14" s="97">
        <f xml:space="preserve"> Dashboard!L36</f>
        <v>0</v>
      </c>
      <c r="M14" s="97">
        <f xml:space="preserve"> Dashboard!M36</f>
        <v>0</v>
      </c>
      <c r="N14" s="97">
        <f xml:space="preserve"> Dashboard!N36</f>
        <v>0.05</v>
      </c>
      <c r="O14" s="97">
        <f xml:space="preserve"> Dashboard!O36</f>
        <v>0.1</v>
      </c>
      <c r="P14" s="97">
        <f xml:space="preserve"> Dashboard!P36</f>
        <v>0.15</v>
      </c>
      <c r="Q14" s="97">
        <f xml:space="preserve"> Dashboard!Q36</f>
        <v>0.2</v>
      </c>
      <c r="R14" s="588"/>
      <c r="S14" s="588"/>
      <c r="T14" s="588"/>
      <c r="U14" s="588"/>
      <c r="V14" s="588"/>
      <c r="W14" s="588"/>
      <c r="X14" s="588"/>
      <c r="Y14" s="588"/>
      <c r="Z14" s="588"/>
      <c r="AA14" s="588"/>
      <c r="AB14" s="588"/>
      <c r="AC14" s="588"/>
      <c r="AD14" s="588"/>
      <c r="AE14" s="588"/>
      <c r="AF14" s="588"/>
      <c r="AG14" s="588"/>
      <c r="AH14" s="588"/>
      <c r="AI14" s="588"/>
      <c r="AJ14" s="588"/>
      <c r="AK14" s="588"/>
      <c r="AL14" s="588"/>
      <c r="AM14" s="588"/>
      <c r="AN14" s="588"/>
      <c r="AO14" s="588"/>
      <c r="AP14" s="588"/>
      <c r="AQ14" s="588"/>
      <c r="AR14" s="588"/>
      <c r="AS14" s="588"/>
      <c r="AT14" s="588"/>
      <c r="AU14" s="588"/>
      <c r="AV14" s="588"/>
      <c r="AW14" s="588"/>
      <c r="AX14" s="588"/>
      <c r="AY14" s="588"/>
      <c r="AZ14" s="588"/>
      <c r="BA14" s="588"/>
      <c r="BB14" s="588"/>
      <c r="BC14" s="588"/>
      <c r="BD14" s="588"/>
      <c r="BE14" s="588"/>
      <c r="BF14" s="588"/>
      <c r="BG14" s="588"/>
      <c r="BH14" s="588"/>
      <c r="BI14" s="588"/>
      <c r="BJ14" s="588"/>
      <c r="BK14" s="588"/>
      <c r="BL14" s="588"/>
      <c r="BM14" s="588"/>
      <c r="BN14" s="588"/>
      <c r="BO14" s="588"/>
      <c r="BP14" s="588"/>
      <c r="BQ14" s="588"/>
      <c r="BR14" s="588"/>
      <c r="BS14" s="588"/>
      <c r="BT14" s="588"/>
      <c r="BU14" s="588"/>
      <c r="BV14" s="588"/>
      <c r="BW14" s="588"/>
      <c r="BX14" s="588"/>
      <c r="BY14" s="588"/>
      <c r="BZ14" s="588"/>
      <c r="CA14" s="588"/>
      <c r="CB14" s="588"/>
      <c r="CC14" s="588"/>
      <c r="CD14" s="588"/>
      <c r="CE14" s="588"/>
      <c r="CF14" s="588"/>
    </row>
    <row r="15" spans="1:84" s="97" customFormat="1" x14ac:dyDescent="0.25">
      <c r="E15" s="97" t="str">
        <f xml:space="preserve"> Dashboard!E37</f>
        <v>Annual unit growth - Boots</v>
      </c>
      <c r="F15" s="97">
        <f xml:space="preserve"> Dashboard!F37</f>
        <v>0</v>
      </c>
      <c r="G15" s="97" t="str">
        <f xml:space="preserve"> Dashboard!G37</f>
        <v>% pa</v>
      </c>
      <c r="H15" s="97">
        <f xml:space="preserve"> Dashboard!H37</f>
        <v>0</v>
      </c>
      <c r="I15" s="97">
        <f xml:space="preserve"> Dashboard!I37</f>
        <v>0</v>
      </c>
      <c r="J15" s="97">
        <f xml:space="preserve"> Dashboard!J37</f>
        <v>0</v>
      </c>
      <c r="K15" s="97">
        <f xml:space="preserve"> Dashboard!K37</f>
        <v>0</v>
      </c>
      <c r="L15" s="97">
        <f xml:space="preserve"> Dashboard!L37</f>
        <v>0</v>
      </c>
      <c r="M15" s="97">
        <f xml:space="preserve"> Dashboard!M37</f>
        <v>0</v>
      </c>
      <c r="N15" s="97">
        <f xml:space="preserve"> Dashboard!N37</f>
        <v>0.2</v>
      </c>
      <c r="O15" s="97">
        <f xml:space="preserve"> Dashboard!O37</f>
        <v>0.25</v>
      </c>
      <c r="P15" s="97">
        <f xml:space="preserve"> Dashboard!P37</f>
        <v>0.3</v>
      </c>
      <c r="Q15" s="97">
        <f xml:space="preserve"> Dashboard!Q37</f>
        <v>0.3</v>
      </c>
      <c r="R15" s="588"/>
      <c r="S15" s="588"/>
      <c r="T15" s="588"/>
      <c r="U15" s="588"/>
      <c r="V15" s="588"/>
      <c r="W15" s="588"/>
      <c r="X15" s="588"/>
      <c r="Y15" s="588"/>
      <c r="Z15" s="588"/>
      <c r="AA15" s="588"/>
      <c r="AB15" s="588"/>
      <c r="AC15" s="588"/>
      <c r="AD15" s="588"/>
      <c r="AE15" s="588"/>
      <c r="AF15" s="588"/>
      <c r="AG15" s="588"/>
      <c r="AH15" s="588"/>
      <c r="AI15" s="588"/>
      <c r="AJ15" s="588"/>
      <c r="AK15" s="588"/>
      <c r="AL15" s="588"/>
      <c r="AM15" s="588"/>
      <c r="AN15" s="588"/>
      <c r="AO15" s="588"/>
      <c r="AP15" s="588"/>
      <c r="AQ15" s="588"/>
      <c r="AR15" s="588"/>
      <c r="AS15" s="588"/>
      <c r="AT15" s="588"/>
      <c r="AU15" s="588"/>
      <c r="AV15" s="588"/>
      <c r="AW15" s="588"/>
      <c r="AX15" s="588"/>
      <c r="AY15" s="588"/>
      <c r="AZ15" s="588"/>
      <c r="BA15" s="588"/>
      <c r="BB15" s="588"/>
      <c r="BC15" s="588"/>
      <c r="BD15" s="588"/>
      <c r="BE15" s="588"/>
      <c r="BF15" s="588"/>
      <c r="BG15" s="588"/>
      <c r="BH15" s="588"/>
      <c r="BI15" s="588"/>
      <c r="BJ15" s="588"/>
      <c r="BK15" s="588"/>
      <c r="BL15" s="588"/>
      <c r="BM15" s="588"/>
      <c r="BN15" s="588"/>
      <c r="BO15" s="588"/>
      <c r="BP15" s="588"/>
      <c r="BQ15" s="588"/>
      <c r="BR15" s="588"/>
      <c r="BS15" s="588"/>
      <c r="BT15" s="588"/>
      <c r="BU15" s="588"/>
      <c r="BV15" s="588"/>
      <c r="BW15" s="588"/>
      <c r="BX15" s="588"/>
      <c r="BY15" s="588"/>
      <c r="BZ15" s="588"/>
      <c r="CA15" s="588"/>
      <c r="CB15" s="588"/>
      <c r="CC15" s="588"/>
      <c r="CD15" s="588"/>
      <c r="CE15" s="588"/>
      <c r="CF15" s="588"/>
    </row>
    <row r="16" spans="1:84" s="433" customFormat="1" ht="4.95" customHeight="1" x14ac:dyDescent="0.25">
      <c r="A16" s="336"/>
      <c r="B16" s="333"/>
      <c r="C16" s="333"/>
      <c r="D16" s="334"/>
      <c r="E16" s="335"/>
      <c r="F16" s="335"/>
      <c r="G16" s="364"/>
      <c r="H16" s="336"/>
      <c r="I16" s="336"/>
      <c r="J16" s="52"/>
      <c r="K16" s="334"/>
      <c r="L16" s="334"/>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4"/>
      <c r="AK16" s="334"/>
      <c r="AL16" s="334"/>
      <c r="AM16" s="334"/>
      <c r="AN16" s="334"/>
      <c r="AO16" s="334"/>
      <c r="AP16" s="334"/>
      <c r="AQ16" s="334"/>
      <c r="AR16" s="334"/>
      <c r="AS16" s="334"/>
      <c r="AT16" s="334"/>
      <c r="AU16" s="334"/>
      <c r="AV16" s="334"/>
      <c r="AW16" s="334"/>
      <c r="AX16" s="334"/>
      <c r="AY16" s="334"/>
      <c r="AZ16" s="334"/>
      <c r="BA16" s="334"/>
      <c r="BB16" s="334"/>
      <c r="BC16" s="334"/>
      <c r="BD16" s="334"/>
      <c r="BE16" s="334"/>
      <c r="BF16" s="334"/>
      <c r="BG16" s="334"/>
      <c r="BH16" s="334"/>
      <c r="BI16" s="334"/>
      <c r="BJ16" s="334"/>
      <c r="BK16" s="334"/>
      <c r="BL16" s="334"/>
      <c r="BM16" s="334"/>
      <c r="BN16" s="334"/>
      <c r="BO16" s="334"/>
      <c r="BP16" s="334"/>
      <c r="BQ16" s="334"/>
      <c r="BR16" s="334"/>
      <c r="BS16" s="334"/>
      <c r="BT16" s="417"/>
      <c r="BU16" s="417"/>
      <c r="BV16" s="417"/>
      <c r="BW16" s="417"/>
      <c r="BX16" s="417"/>
      <c r="BY16" s="417"/>
      <c r="BZ16" s="417"/>
      <c r="CA16" s="417"/>
      <c r="CB16" s="417"/>
      <c r="CC16" s="417"/>
      <c r="CD16" s="417"/>
      <c r="CE16" s="417"/>
      <c r="CF16" s="417"/>
    </row>
    <row r="17" spans="1:84" s="49" customFormat="1" x14ac:dyDescent="0.25">
      <c r="E17" s="49" t="str">
        <f>"Cumulative growth in unit sales - "&amp;SetUp!$E$25</f>
        <v>Cumulative growth in unit sales - Shoes</v>
      </c>
      <c r="G17" s="49" t="s">
        <v>25</v>
      </c>
      <c r="K17" s="781"/>
      <c r="L17" s="49">
        <f xml:space="preserve"> ( 1 + L13 ) * ( 1 + K17 ) - 1</f>
        <v>0</v>
      </c>
      <c r="M17" s="49">
        <f t="shared" ref="M17:Q17" si="0" xml:space="preserve"> ( 1 + M13 ) * ( 1 + L17 ) - 1</f>
        <v>0</v>
      </c>
      <c r="N17" s="49">
        <f t="shared" si="0"/>
        <v>-2.0000000000000018E-2</v>
      </c>
      <c r="O17" s="49">
        <f xml:space="preserve"> ( 1 + O13 ) * ( 1 + N17 ) - 1</f>
        <v>-4.9399999999999999E-2</v>
      </c>
      <c r="P17" s="49">
        <f t="shared" si="0"/>
        <v>-8.7424000000000057E-2</v>
      </c>
      <c r="Q17" s="49">
        <f t="shared" si="0"/>
        <v>-0.13305280000000008</v>
      </c>
      <c r="R17" s="588"/>
      <c r="S17" s="588"/>
      <c r="T17" s="588"/>
      <c r="U17" s="588"/>
      <c r="V17" s="588"/>
      <c r="W17" s="588"/>
      <c r="X17" s="588"/>
      <c r="Y17" s="588"/>
      <c r="Z17" s="588"/>
      <c r="AA17" s="588"/>
      <c r="AB17" s="588"/>
      <c r="AC17" s="588"/>
      <c r="AD17" s="588"/>
      <c r="AE17" s="588"/>
      <c r="AF17" s="588"/>
      <c r="AG17" s="588"/>
      <c r="AH17" s="588"/>
      <c r="AI17" s="588"/>
      <c r="AJ17" s="588"/>
      <c r="AK17" s="588"/>
      <c r="AL17" s="588"/>
      <c r="AM17" s="588"/>
      <c r="AN17" s="588"/>
      <c r="AO17" s="588"/>
      <c r="AP17" s="588"/>
      <c r="AQ17" s="588"/>
      <c r="AR17" s="588"/>
      <c r="AS17" s="588"/>
      <c r="AT17" s="588"/>
      <c r="AU17" s="588"/>
      <c r="AV17" s="588"/>
      <c r="AW17" s="588"/>
      <c r="AX17" s="588"/>
      <c r="AY17" s="588"/>
      <c r="AZ17" s="588"/>
      <c r="BA17" s="588"/>
      <c r="BB17" s="588"/>
      <c r="BC17" s="588"/>
      <c r="BD17" s="588"/>
      <c r="BE17" s="588"/>
      <c r="BF17" s="588"/>
      <c r="BG17" s="588"/>
      <c r="BH17" s="588"/>
      <c r="BI17" s="588"/>
      <c r="BJ17" s="588"/>
      <c r="BK17" s="588"/>
      <c r="BL17" s="588"/>
      <c r="BM17" s="588"/>
      <c r="BN17" s="588"/>
      <c r="BO17" s="588"/>
      <c r="BP17" s="588"/>
      <c r="BQ17" s="588"/>
      <c r="BR17" s="588"/>
      <c r="BS17" s="588"/>
      <c r="BT17" s="588"/>
      <c r="BU17" s="588"/>
      <c r="BV17" s="588"/>
      <c r="BW17" s="588"/>
      <c r="BX17" s="588"/>
      <c r="BY17" s="588"/>
      <c r="BZ17" s="588"/>
      <c r="CA17" s="588"/>
      <c r="CB17" s="588"/>
      <c r="CC17" s="588"/>
      <c r="CD17" s="588"/>
      <c r="CE17" s="588"/>
      <c r="CF17" s="588"/>
    </row>
    <row r="18" spans="1:84" s="49" customFormat="1" x14ac:dyDescent="0.25">
      <c r="E18" s="49" t="str">
        <f>"Cumulative growth in unit sales - "&amp;SetUp!$E$26</f>
        <v>Cumulative growth in unit sales - Trainers</v>
      </c>
      <c r="G18" s="49" t="s">
        <v>25</v>
      </c>
      <c r="K18" s="781"/>
      <c r="L18" s="49">
        <f t="shared" ref="L18:Q19" si="1" xml:space="preserve"> ( 1 + L14 ) * ( 1 + K18 ) - 1</f>
        <v>0</v>
      </c>
      <c r="M18" s="49">
        <f t="shared" si="1"/>
        <v>0</v>
      </c>
      <c r="N18" s="49">
        <f t="shared" si="1"/>
        <v>5.0000000000000044E-2</v>
      </c>
      <c r="O18" s="49">
        <f t="shared" si="1"/>
        <v>0.15500000000000025</v>
      </c>
      <c r="P18" s="49">
        <f t="shared" si="1"/>
        <v>0.32825000000000015</v>
      </c>
      <c r="Q18" s="49">
        <f xml:space="preserve"> ( 1 + Q14 ) * ( 1 + P18 ) - 1</f>
        <v>0.59390000000000009</v>
      </c>
      <c r="R18" s="588"/>
      <c r="S18" s="588"/>
      <c r="T18" s="588"/>
      <c r="U18" s="588"/>
      <c r="V18" s="588"/>
      <c r="W18" s="588"/>
      <c r="X18" s="588"/>
      <c r="Y18" s="588"/>
      <c r="Z18" s="588"/>
      <c r="AA18" s="588"/>
      <c r="AB18" s="588"/>
      <c r="AC18" s="588"/>
      <c r="AD18" s="588"/>
      <c r="AE18" s="588"/>
      <c r="AF18" s="588"/>
      <c r="AG18" s="588"/>
      <c r="AH18" s="588"/>
      <c r="AI18" s="588"/>
      <c r="AJ18" s="588"/>
      <c r="AK18" s="588"/>
      <c r="AL18" s="588"/>
      <c r="AM18" s="588"/>
      <c r="AN18" s="588"/>
      <c r="AO18" s="588"/>
      <c r="AP18" s="588"/>
      <c r="AQ18" s="588"/>
      <c r="AR18" s="588"/>
      <c r="AS18" s="588"/>
      <c r="AT18" s="588"/>
      <c r="AU18" s="588"/>
      <c r="AV18" s="588"/>
      <c r="AW18" s="588"/>
      <c r="AX18" s="588"/>
      <c r="AY18" s="588"/>
      <c r="AZ18" s="588"/>
      <c r="BA18" s="588"/>
      <c r="BB18" s="588"/>
      <c r="BC18" s="588"/>
      <c r="BD18" s="588"/>
      <c r="BE18" s="588"/>
      <c r="BF18" s="588"/>
      <c r="BG18" s="588"/>
      <c r="BH18" s="588"/>
      <c r="BI18" s="588"/>
      <c r="BJ18" s="588"/>
      <c r="BK18" s="588"/>
      <c r="BL18" s="588"/>
      <c r="BM18" s="588"/>
      <c r="BN18" s="588"/>
      <c r="BO18" s="588"/>
      <c r="BP18" s="588"/>
      <c r="BQ18" s="588"/>
      <c r="BR18" s="588"/>
      <c r="BS18" s="588"/>
      <c r="BT18" s="588"/>
      <c r="BU18" s="588"/>
      <c r="BV18" s="588"/>
      <c r="BW18" s="588"/>
      <c r="BX18" s="588"/>
      <c r="BY18" s="588"/>
      <c r="BZ18" s="588"/>
      <c r="CA18" s="588"/>
      <c r="CB18" s="588"/>
      <c r="CC18" s="588"/>
      <c r="CD18" s="588"/>
      <c r="CE18" s="588"/>
      <c r="CF18" s="588"/>
    </row>
    <row r="19" spans="1:84" s="49" customFormat="1" x14ac:dyDescent="0.25">
      <c r="E19" s="49" t="str">
        <f>"Cumulative growth in unit sales - "&amp;SetUp!$E$27</f>
        <v>Cumulative growth in unit sales - Boots</v>
      </c>
      <c r="G19" s="49" t="s">
        <v>25</v>
      </c>
      <c r="K19" s="781"/>
      <c r="L19" s="49">
        <f t="shared" si="1"/>
        <v>0</v>
      </c>
      <c r="M19" s="49">
        <f t="shared" si="1"/>
        <v>0</v>
      </c>
      <c r="N19" s="49">
        <f t="shared" si="1"/>
        <v>0.19999999999999996</v>
      </c>
      <c r="O19" s="49">
        <f t="shared" si="1"/>
        <v>0.5</v>
      </c>
      <c r="P19" s="49">
        <f t="shared" si="1"/>
        <v>0.95000000000000018</v>
      </c>
      <c r="Q19" s="49">
        <f t="shared" si="1"/>
        <v>1.5350000000000001</v>
      </c>
      <c r="R19" s="588"/>
      <c r="S19" s="588"/>
      <c r="T19" s="588"/>
      <c r="U19" s="588"/>
      <c r="V19" s="588"/>
      <c r="W19" s="588"/>
      <c r="X19" s="588"/>
      <c r="Y19" s="588"/>
      <c r="Z19" s="588"/>
      <c r="AA19" s="588"/>
      <c r="AB19" s="588"/>
      <c r="AC19" s="588"/>
      <c r="AD19" s="588"/>
      <c r="AE19" s="588"/>
      <c r="AF19" s="588"/>
      <c r="AG19" s="588"/>
      <c r="AH19" s="588"/>
      <c r="AI19" s="588"/>
      <c r="AJ19" s="588"/>
      <c r="AK19" s="588"/>
      <c r="AL19" s="588"/>
      <c r="AM19" s="588"/>
      <c r="AN19" s="588"/>
      <c r="AO19" s="588"/>
      <c r="AP19" s="588"/>
      <c r="AQ19" s="588"/>
      <c r="AR19" s="588"/>
      <c r="AS19" s="588"/>
      <c r="AT19" s="588"/>
      <c r="AU19" s="588"/>
      <c r="AV19" s="588"/>
      <c r="AW19" s="588"/>
      <c r="AX19" s="588"/>
      <c r="AY19" s="588"/>
      <c r="AZ19" s="588"/>
      <c r="BA19" s="588"/>
      <c r="BB19" s="588"/>
      <c r="BC19" s="588"/>
      <c r="BD19" s="588"/>
      <c r="BE19" s="588"/>
      <c r="BF19" s="588"/>
      <c r="BG19" s="588"/>
      <c r="BH19" s="588"/>
      <c r="BI19" s="588"/>
      <c r="BJ19" s="588"/>
      <c r="BK19" s="588"/>
      <c r="BL19" s="588"/>
      <c r="BM19" s="588"/>
      <c r="BN19" s="588"/>
      <c r="BO19" s="588"/>
      <c r="BP19" s="588"/>
      <c r="BQ19" s="588"/>
      <c r="BR19" s="588"/>
      <c r="BS19" s="588"/>
      <c r="BT19" s="588"/>
      <c r="BU19" s="588"/>
      <c r="BV19" s="588"/>
      <c r="BW19" s="588"/>
      <c r="BX19" s="588"/>
      <c r="BY19" s="588"/>
      <c r="BZ19" s="588"/>
      <c r="CA19" s="588"/>
      <c r="CB19" s="588"/>
      <c r="CC19" s="588"/>
      <c r="CD19" s="588"/>
      <c r="CE19" s="588"/>
      <c r="CF19" s="588"/>
    </row>
    <row r="20" spans="1:84" s="433" customFormat="1" ht="13.2" customHeight="1" x14ac:dyDescent="0.25">
      <c r="A20" s="336"/>
      <c r="B20" s="333"/>
      <c r="C20" s="333"/>
      <c r="D20" s="334"/>
      <c r="E20" s="335"/>
      <c r="F20" s="335"/>
      <c r="G20" s="364"/>
      <c r="H20" s="336"/>
      <c r="I20" s="336"/>
      <c r="J20" s="52"/>
      <c r="K20" s="334"/>
      <c r="L20" s="334"/>
      <c r="M20" s="334"/>
      <c r="N20" s="334"/>
      <c r="O20" s="334"/>
      <c r="P20" s="334"/>
      <c r="Q20" s="334"/>
      <c r="R20" s="334"/>
      <c r="S20" s="334"/>
      <c r="T20" s="334"/>
      <c r="U20" s="334"/>
      <c r="V20" s="334"/>
      <c r="W20" s="334"/>
      <c r="X20" s="334"/>
      <c r="Y20" s="334"/>
      <c r="Z20" s="334"/>
      <c r="AA20" s="334"/>
      <c r="AB20" s="334"/>
      <c r="AC20" s="334"/>
      <c r="AD20" s="334"/>
      <c r="AE20" s="334"/>
      <c r="AF20" s="334"/>
      <c r="AG20" s="334"/>
      <c r="AH20" s="334"/>
      <c r="AI20" s="334"/>
      <c r="AJ20" s="334"/>
      <c r="AK20" s="334"/>
      <c r="AL20" s="334"/>
      <c r="AM20" s="334"/>
      <c r="AN20" s="334"/>
      <c r="AO20" s="334"/>
      <c r="AP20" s="334"/>
      <c r="AQ20" s="334"/>
      <c r="AR20" s="334"/>
      <c r="AS20" s="334"/>
      <c r="AT20" s="334"/>
      <c r="AU20" s="334"/>
      <c r="AV20" s="334"/>
      <c r="AW20" s="334"/>
      <c r="AX20" s="334"/>
      <c r="AY20" s="334"/>
      <c r="AZ20" s="334"/>
      <c r="BA20" s="334"/>
      <c r="BB20" s="334"/>
      <c r="BC20" s="334"/>
      <c r="BD20" s="334"/>
      <c r="BE20" s="334"/>
      <c r="BF20" s="334"/>
      <c r="BG20" s="334"/>
      <c r="BH20" s="334"/>
      <c r="BI20" s="334"/>
      <c r="BJ20" s="334"/>
      <c r="BK20" s="334"/>
      <c r="BL20" s="334"/>
      <c r="BM20" s="334"/>
      <c r="BN20" s="334"/>
      <c r="BO20" s="334"/>
      <c r="BP20" s="334"/>
      <c r="BQ20" s="334"/>
      <c r="BR20" s="334"/>
      <c r="BS20" s="334"/>
      <c r="BT20" s="417"/>
      <c r="BU20" s="417"/>
      <c r="BV20" s="417"/>
      <c r="BW20" s="417"/>
      <c r="BX20" s="417"/>
      <c r="BY20" s="417"/>
      <c r="BZ20" s="417"/>
      <c r="CA20" s="417"/>
      <c r="CB20" s="417"/>
      <c r="CC20" s="417"/>
      <c r="CD20" s="417"/>
      <c r="CE20" s="417"/>
      <c r="CF20" s="417"/>
    </row>
    <row r="21" spans="1:84" s="433" customFormat="1" ht="13.2" customHeight="1" x14ac:dyDescent="0.25">
      <c r="A21" s="336"/>
      <c r="B21" s="333"/>
      <c r="C21" s="333"/>
      <c r="D21" s="334"/>
      <c r="E21" s="335"/>
      <c r="F21" s="335"/>
      <c r="G21" s="364"/>
      <c r="H21" s="336"/>
      <c r="I21" s="336"/>
      <c r="J21" s="52"/>
      <c r="K21" s="334"/>
      <c r="L21" s="334"/>
      <c r="M21" s="334"/>
      <c r="N21" s="334"/>
      <c r="O21" s="334"/>
      <c r="P21" s="334"/>
      <c r="Q21" s="334"/>
      <c r="R21" s="334"/>
      <c r="S21" s="334"/>
      <c r="T21" s="334"/>
      <c r="U21" s="334"/>
      <c r="V21" s="334"/>
      <c r="W21" s="334"/>
      <c r="X21" s="334"/>
      <c r="Y21" s="334"/>
      <c r="Z21" s="334"/>
      <c r="AA21" s="334"/>
      <c r="AB21" s="334"/>
      <c r="AC21" s="334"/>
      <c r="AD21" s="334"/>
      <c r="AE21" s="334"/>
      <c r="AF21" s="334"/>
      <c r="AG21" s="334"/>
      <c r="AH21" s="334"/>
      <c r="AI21" s="334"/>
      <c r="AJ21" s="334"/>
      <c r="AK21" s="334"/>
      <c r="AL21" s="334"/>
      <c r="AM21" s="334"/>
      <c r="AN21" s="334"/>
      <c r="AO21" s="334"/>
      <c r="AP21" s="334"/>
      <c r="AQ21" s="334"/>
      <c r="AR21" s="334"/>
      <c r="AS21" s="334"/>
      <c r="AT21" s="334"/>
      <c r="AU21" s="334"/>
      <c r="AV21" s="334"/>
      <c r="AW21" s="334"/>
      <c r="AX21" s="334"/>
      <c r="AY21" s="334"/>
      <c r="AZ21" s="334"/>
      <c r="BA21" s="334"/>
      <c r="BB21" s="334"/>
      <c r="BC21" s="334"/>
      <c r="BD21" s="334"/>
      <c r="BE21" s="334"/>
      <c r="BF21" s="334"/>
      <c r="BG21" s="334"/>
      <c r="BH21" s="334"/>
      <c r="BI21" s="334"/>
      <c r="BJ21" s="334"/>
      <c r="BK21" s="334"/>
      <c r="BL21" s="334"/>
      <c r="BM21" s="334"/>
      <c r="BN21" s="334"/>
      <c r="BO21" s="334"/>
      <c r="BP21" s="334"/>
      <c r="BQ21" s="334"/>
      <c r="BR21" s="334"/>
      <c r="BS21" s="334"/>
      <c r="BT21" s="417"/>
      <c r="BU21" s="417"/>
      <c r="BV21" s="417"/>
      <c r="BW21" s="417"/>
      <c r="BX21" s="417"/>
      <c r="BY21" s="417"/>
      <c r="BZ21" s="417"/>
      <c r="CA21" s="417"/>
      <c r="CB21" s="417"/>
      <c r="CC21" s="417"/>
      <c r="CD21" s="417"/>
      <c r="CE21" s="417"/>
      <c r="CF21" s="417"/>
    </row>
    <row r="22" spans="1:84" s="178" customFormat="1" ht="13.2" customHeight="1" x14ac:dyDescent="0.25">
      <c r="A22" s="182"/>
      <c r="B22" s="179"/>
      <c r="C22" s="179" t="s">
        <v>94</v>
      </c>
      <c r="D22" s="180"/>
      <c r="E22" s="181"/>
      <c r="F22" s="181"/>
      <c r="G22" s="146"/>
      <c r="H22" s="182"/>
      <c r="I22" s="182"/>
      <c r="J22" s="52"/>
      <c r="K22" s="334"/>
      <c r="L22" s="334"/>
      <c r="M22" s="334"/>
      <c r="N22" s="334"/>
      <c r="O22" s="334"/>
      <c r="P22" s="334"/>
      <c r="Q22" s="334"/>
      <c r="R22" s="334"/>
      <c r="S22" s="334"/>
      <c r="T22" s="334"/>
      <c r="U22" s="334"/>
      <c r="V22" s="334"/>
      <c r="W22" s="334"/>
      <c r="X22" s="334"/>
      <c r="Y22" s="334"/>
      <c r="Z22" s="334"/>
      <c r="AA22" s="334"/>
      <c r="AB22" s="334"/>
      <c r="AC22" s="334"/>
      <c r="AD22" s="334"/>
      <c r="AE22" s="334"/>
      <c r="AF22" s="334"/>
      <c r="AG22" s="334"/>
      <c r="AH22" s="334"/>
      <c r="AI22" s="334"/>
      <c r="AJ22" s="334"/>
      <c r="AK22" s="334"/>
      <c r="AL22" s="334"/>
      <c r="AM22" s="334"/>
      <c r="AN22" s="334"/>
      <c r="AO22" s="334"/>
      <c r="AP22" s="334"/>
      <c r="AQ22" s="334"/>
      <c r="AR22" s="334"/>
      <c r="AS22" s="334"/>
      <c r="AT22" s="334"/>
      <c r="AU22" s="334"/>
      <c r="AV22" s="334"/>
      <c r="AW22" s="334"/>
      <c r="AX22" s="334"/>
      <c r="AY22" s="334"/>
      <c r="AZ22" s="334"/>
      <c r="BA22" s="334"/>
      <c r="BB22" s="334"/>
      <c r="BC22" s="334"/>
      <c r="BD22" s="334"/>
      <c r="BE22" s="334"/>
      <c r="BF22" s="334"/>
      <c r="BG22" s="334"/>
      <c r="BH22" s="334"/>
      <c r="BI22" s="334"/>
      <c r="BJ22" s="334"/>
      <c r="BK22" s="334"/>
      <c r="BL22" s="334"/>
      <c r="BM22" s="334"/>
      <c r="BN22" s="334"/>
      <c r="BO22" s="334"/>
      <c r="BP22" s="334"/>
      <c r="BQ22" s="334"/>
      <c r="BR22" s="334"/>
      <c r="BS22" s="334"/>
      <c r="BT22" s="417"/>
      <c r="BU22" s="417"/>
      <c r="BV22" s="417"/>
      <c r="BW22" s="417"/>
      <c r="BX22" s="417"/>
      <c r="BY22" s="417"/>
      <c r="BZ22" s="417"/>
      <c r="CA22" s="417"/>
      <c r="CB22" s="417"/>
      <c r="CC22" s="417"/>
      <c r="CD22" s="417"/>
      <c r="CE22" s="417"/>
      <c r="CF22" s="417"/>
    </row>
    <row r="23" spans="1:84" s="178" customFormat="1" ht="13.2" customHeight="1" x14ac:dyDescent="0.25">
      <c r="A23" s="182"/>
      <c r="B23" s="179"/>
      <c r="C23" s="179"/>
      <c r="D23" s="180"/>
      <c r="E23" s="181"/>
      <c r="F23" s="181"/>
      <c r="G23" s="146"/>
      <c r="H23" s="182"/>
      <c r="I23" s="182"/>
      <c r="J23" s="52"/>
      <c r="K23" s="334"/>
      <c r="L23" s="334"/>
      <c r="M23" s="334"/>
      <c r="N23" s="334"/>
      <c r="O23" s="334"/>
      <c r="P23" s="334"/>
      <c r="Q23" s="334"/>
      <c r="R23" s="334"/>
      <c r="S23" s="334"/>
      <c r="T23" s="334"/>
      <c r="U23" s="334"/>
      <c r="V23" s="334"/>
      <c r="W23" s="334"/>
      <c r="X23" s="334"/>
      <c r="Y23" s="334"/>
      <c r="Z23" s="334"/>
      <c r="AA23" s="334"/>
      <c r="AB23" s="334"/>
      <c r="AC23" s="334"/>
      <c r="AD23" s="334"/>
      <c r="AE23" s="334"/>
      <c r="AF23" s="334"/>
      <c r="AG23" s="334"/>
      <c r="AH23" s="334"/>
      <c r="AI23" s="334"/>
      <c r="AJ23" s="334"/>
      <c r="AK23" s="334"/>
      <c r="AL23" s="334"/>
      <c r="AM23" s="334"/>
      <c r="AN23" s="334"/>
      <c r="AO23" s="334"/>
      <c r="AP23" s="334"/>
      <c r="AQ23" s="334"/>
      <c r="AR23" s="334"/>
      <c r="AS23" s="334"/>
      <c r="AT23" s="334"/>
      <c r="AU23" s="334"/>
      <c r="AV23" s="334"/>
      <c r="AW23" s="334"/>
      <c r="AX23" s="334"/>
      <c r="AY23" s="334"/>
      <c r="AZ23" s="334"/>
      <c r="BA23" s="334"/>
      <c r="BB23" s="334"/>
      <c r="BC23" s="334"/>
      <c r="BD23" s="334"/>
      <c r="BE23" s="334"/>
      <c r="BF23" s="334"/>
      <c r="BG23" s="334"/>
      <c r="BH23" s="334"/>
      <c r="BI23" s="334"/>
      <c r="BJ23" s="334"/>
      <c r="BK23" s="334"/>
      <c r="BL23" s="334"/>
      <c r="BM23" s="334"/>
      <c r="BN23" s="334"/>
      <c r="BO23" s="334"/>
      <c r="BP23" s="334"/>
      <c r="BQ23" s="334"/>
      <c r="BR23" s="334"/>
      <c r="BS23" s="334"/>
      <c r="BT23" s="417"/>
      <c r="BU23" s="417"/>
      <c r="BV23" s="417"/>
      <c r="BW23" s="417"/>
      <c r="BX23" s="417"/>
      <c r="BY23" s="417"/>
      <c r="BZ23" s="417"/>
      <c r="CA23" s="417"/>
      <c r="CB23" s="417"/>
      <c r="CC23" s="417"/>
      <c r="CD23" s="417"/>
      <c r="CE23" s="417"/>
      <c r="CF23" s="417"/>
    </row>
    <row r="24" spans="1:84" s="187" customFormat="1" x14ac:dyDescent="0.25">
      <c r="A24" s="168"/>
      <c r="B24" s="168"/>
      <c r="C24" s="168"/>
      <c r="D24" s="170"/>
      <c r="E24" s="171" t="str">
        <f xml:space="preserve"> InpFor!E$52</f>
        <v>Financial year ending - annual timeline</v>
      </c>
      <c r="F24" s="171">
        <f xml:space="preserve"> InpFor!F$52</f>
        <v>0</v>
      </c>
      <c r="G24" s="171" t="str">
        <f xml:space="preserve"> InpFor!G$52</f>
        <v>date</v>
      </c>
      <c r="H24" s="171">
        <f xml:space="preserve"> InpFor!H$52</f>
        <v>0</v>
      </c>
      <c r="I24" s="171">
        <f xml:space="preserve"> InpFor!I$52</f>
        <v>0</v>
      </c>
      <c r="J24" s="170">
        <f xml:space="preserve"> InpFor!J$52</f>
        <v>0</v>
      </c>
      <c r="K24" s="170">
        <f xml:space="preserve"> InpFor!K$52</f>
        <v>0</v>
      </c>
      <c r="L24" s="94">
        <f xml:space="preserve"> InpFor!L$52</f>
        <v>43555</v>
      </c>
      <c r="M24" s="94">
        <f xml:space="preserve"> InpFor!M$52</f>
        <v>43921</v>
      </c>
      <c r="N24" s="94">
        <f xml:space="preserve"> InpFor!N$52</f>
        <v>44286</v>
      </c>
      <c r="O24" s="94">
        <f xml:space="preserve"> InpFor!O$52</f>
        <v>44651</v>
      </c>
      <c r="P24" s="94">
        <f xml:space="preserve"> InpFor!P$52</f>
        <v>45016</v>
      </c>
      <c r="Q24" s="94">
        <f xml:space="preserve"> InpFor!Q$52</f>
        <v>45382</v>
      </c>
      <c r="R24" s="413"/>
      <c r="S24" s="413"/>
      <c r="T24" s="413"/>
      <c r="U24" s="413"/>
      <c r="V24" s="413"/>
      <c r="W24" s="413"/>
      <c r="X24" s="413"/>
      <c r="Y24" s="413"/>
      <c r="Z24" s="413"/>
      <c r="AA24" s="413"/>
      <c r="AB24" s="413"/>
      <c r="AC24" s="413"/>
      <c r="AD24" s="413"/>
      <c r="AE24" s="413"/>
      <c r="AF24" s="413"/>
      <c r="AG24" s="413"/>
      <c r="AH24" s="413"/>
      <c r="AI24" s="413"/>
      <c r="AJ24" s="413"/>
      <c r="AK24" s="413"/>
      <c r="AL24" s="413"/>
      <c r="AM24" s="413"/>
      <c r="AN24" s="413"/>
      <c r="AO24" s="413"/>
      <c r="AP24" s="413"/>
      <c r="AQ24" s="413"/>
      <c r="AR24" s="413"/>
      <c r="AS24" s="413"/>
      <c r="AT24" s="413"/>
      <c r="AU24" s="413"/>
      <c r="AV24" s="413"/>
      <c r="AW24" s="413"/>
      <c r="AX24" s="413"/>
      <c r="AY24" s="413"/>
      <c r="AZ24" s="413"/>
      <c r="BA24" s="413"/>
      <c r="BB24" s="413"/>
      <c r="BC24" s="413"/>
      <c r="BD24" s="413"/>
      <c r="BE24" s="413"/>
      <c r="BF24" s="413"/>
      <c r="BG24" s="413"/>
      <c r="BH24" s="413"/>
      <c r="BI24" s="413"/>
      <c r="BJ24" s="413"/>
      <c r="BK24" s="413"/>
      <c r="BL24" s="413"/>
      <c r="BM24" s="413"/>
      <c r="BN24" s="413"/>
      <c r="BO24" s="413"/>
      <c r="BP24" s="413"/>
      <c r="BQ24" s="413"/>
      <c r="BR24" s="413"/>
      <c r="BS24" s="413"/>
      <c r="BT24" s="413"/>
      <c r="BU24" s="413"/>
      <c r="BV24" s="413"/>
      <c r="BW24" s="413"/>
      <c r="BX24" s="413"/>
      <c r="BY24" s="413"/>
      <c r="BZ24" s="413"/>
      <c r="CA24" s="413"/>
      <c r="CB24" s="413"/>
      <c r="CC24" s="413"/>
      <c r="CD24" s="413"/>
      <c r="CE24" s="413"/>
      <c r="CF24" s="413"/>
    </row>
    <row r="25" spans="1:84" s="85" customFormat="1" ht="4.95" customHeight="1" x14ac:dyDescent="0.25">
      <c r="A25" s="168"/>
      <c r="B25" s="168"/>
      <c r="C25" s="168"/>
      <c r="D25" s="170"/>
      <c r="E25" s="171"/>
      <c r="F25" s="171"/>
      <c r="G25" s="171"/>
      <c r="H25" s="171"/>
      <c r="I25" s="171"/>
      <c r="J25" s="170"/>
      <c r="K25" s="170"/>
      <c r="L25" s="170"/>
      <c r="M25" s="170"/>
      <c r="N25" s="170"/>
      <c r="O25" s="170"/>
      <c r="P25" s="170"/>
      <c r="Q25" s="170"/>
      <c r="R25" s="212"/>
      <c r="S25" s="212"/>
      <c r="T25" s="212"/>
      <c r="U25" s="212"/>
      <c r="V25" s="212"/>
      <c r="W25" s="212"/>
      <c r="X25" s="212"/>
      <c r="Y25" s="212"/>
      <c r="Z25" s="212"/>
      <c r="AA25" s="212"/>
      <c r="AB25" s="212"/>
      <c r="AC25" s="212"/>
      <c r="AD25" s="212"/>
      <c r="AE25" s="212"/>
      <c r="AF25" s="212"/>
      <c r="AG25" s="212"/>
      <c r="AH25" s="212"/>
      <c r="AI25" s="212"/>
      <c r="AJ25" s="212"/>
      <c r="AK25" s="212"/>
      <c r="AL25" s="212"/>
      <c r="AM25" s="212"/>
      <c r="AN25" s="212"/>
      <c r="AO25" s="212"/>
      <c r="AP25" s="212"/>
      <c r="AQ25" s="212"/>
      <c r="AR25" s="212"/>
      <c r="AS25" s="212"/>
      <c r="AT25" s="212"/>
      <c r="AU25" s="212"/>
      <c r="AV25" s="212"/>
      <c r="AW25" s="212"/>
      <c r="AX25" s="212"/>
      <c r="AY25" s="212"/>
      <c r="AZ25" s="212"/>
      <c r="BA25" s="212"/>
      <c r="BB25" s="212"/>
      <c r="BC25" s="212"/>
      <c r="BD25" s="212"/>
      <c r="BE25" s="212"/>
      <c r="BF25" s="212"/>
      <c r="BG25" s="212"/>
      <c r="BH25" s="212"/>
      <c r="BI25" s="212"/>
      <c r="BJ25" s="212"/>
      <c r="BK25" s="212"/>
      <c r="BL25" s="212"/>
      <c r="BM25" s="212"/>
      <c r="BN25" s="212"/>
      <c r="BO25" s="212"/>
      <c r="BP25" s="212"/>
      <c r="BQ25" s="212"/>
      <c r="BR25" s="212"/>
      <c r="BS25" s="212"/>
      <c r="BT25" s="212"/>
      <c r="BU25" s="212"/>
      <c r="BV25" s="212"/>
      <c r="BW25" s="212"/>
      <c r="BX25" s="212"/>
      <c r="BY25" s="212"/>
      <c r="BZ25" s="212"/>
      <c r="CA25" s="212"/>
      <c r="CB25" s="212"/>
      <c r="CC25" s="212"/>
      <c r="CD25" s="212"/>
      <c r="CE25" s="212"/>
      <c r="CF25" s="212"/>
    </row>
    <row r="26" spans="1:84" s="49" customFormat="1" x14ac:dyDescent="0.25">
      <c r="E26" s="49" t="str">
        <f xml:space="preserve"> E$17</f>
        <v>Cumulative growth in unit sales - Shoes</v>
      </c>
      <c r="F26" s="49">
        <f t="shared" ref="F26:Q26" si="2" xml:space="preserve"> F$17</f>
        <v>0</v>
      </c>
      <c r="G26" s="49" t="str">
        <f t="shared" si="2"/>
        <v>% pa</v>
      </c>
      <c r="H26" s="49">
        <f t="shared" si="2"/>
        <v>0</v>
      </c>
      <c r="I26" s="49">
        <f t="shared" si="2"/>
        <v>0</v>
      </c>
      <c r="J26" s="49">
        <f t="shared" si="2"/>
        <v>0</v>
      </c>
      <c r="K26" s="49">
        <f t="shared" si="2"/>
        <v>0</v>
      </c>
      <c r="L26" s="49">
        <f t="shared" si="2"/>
        <v>0</v>
      </c>
      <c r="M26" s="49">
        <f t="shared" si="2"/>
        <v>0</v>
      </c>
      <c r="N26" s="49">
        <f t="shared" si="2"/>
        <v>-2.0000000000000018E-2</v>
      </c>
      <c r="O26" s="49">
        <f t="shared" si="2"/>
        <v>-4.9399999999999999E-2</v>
      </c>
      <c r="P26" s="49">
        <f t="shared" si="2"/>
        <v>-8.7424000000000057E-2</v>
      </c>
      <c r="Q26" s="49">
        <f t="shared" si="2"/>
        <v>-0.13305280000000008</v>
      </c>
      <c r="R26" s="588"/>
      <c r="S26" s="588"/>
      <c r="T26" s="588"/>
      <c r="U26" s="588"/>
      <c r="V26" s="588"/>
      <c r="W26" s="588"/>
      <c r="X26" s="588"/>
      <c r="Y26" s="588"/>
      <c r="Z26" s="588"/>
      <c r="AA26" s="588"/>
      <c r="AB26" s="588"/>
      <c r="AC26" s="588"/>
      <c r="AD26" s="588"/>
      <c r="AE26" s="588"/>
      <c r="AF26" s="588"/>
      <c r="AG26" s="588"/>
      <c r="AH26" s="588"/>
      <c r="AI26" s="588"/>
      <c r="AJ26" s="588"/>
      <c r="AK26" s="588"/>
      <c r="AL26" s="588"/>
      <c r="AM26" s="588"/>
      <c r="AN26" s="588"/>
      <c r="AO26" s="588"/>
      <c r="AP26" s="588"/>
      <c r="AQ26" s="588"/>
      <c r="AR26" s="588"/>
      <c r="AS26" s="588"/>
      <c r="AT26" s="588"/>
      <c r="AU26" s="588"/>
      <c r="AV26" s="588"/>
      <c r="AW26" s="588"/>
      <c r="AX26" s="588"/>
      <c r="AY26" s="588"/>
      <c r="AZ26" s="588"/>
      <c r="BA26" s="588"/>
      <c r="BB26" s="588"/>
      <c r="BC26" s="588"/>
      <c r="BD26" s="588"/>
      <c r="BE26" s="588"/>
      <c r="BF26" s="588"/>
      <c r="BG26" s="588"/>
      <c r="BH26" s="588"/>
      <c r="BI26" s="588"/>
      <c r="BJ26" s="588"/>
      <c r="BK26" s="588"/>
      <c r="BL26" s="588"/>
      <c r="BM26" s="588"/>
      <c r="BN26" s="588"/>
      <c r="BO26" s="588"/>
      <c r="BP26" s="588"/>
      <c r="BQ26" s="588"/>
      <c r="BR26" s="588"/>
      <c r="BS26" s="588"/>
      <c r="BT26" s="588"/>
      <c r="BU26" s="588"/>
      <c r="BV26" s="588"/>
      <c r="BW26" s="588"/>
      <c r="BX26" s="588"/>
      <c r="BY26" s="588"/>
      <c r="BZ26" s="588"/>
      <c r="CA26" s="588"/>
      <c r="CB26" s="588"/>
      <c r="CC26" s="588"/>
      <c r="CD26" s="588"/>
      <c r="CE26" s="588"/>
      <c r="CF26" s="588"/>
    </row>
    <row r="27" spans="1:84" s="49" customFormat="1" x14ac:dyDescent="0.25">
      <c r="E27" s="49" t="str">
        <f xml:space="preserve"> E$18</f>
        <v>Cumulative growth in unit sales - Trainers</v>
      </c>
      <c r="F27" s="49">
        <f t="shared" ref="F27:Q27" si="3" xml:space="preserve"> F$18</f>
        <v>0</v>
      </c>
      <c r="G27" s="49" t="str">
        <f t="shared" si="3"/>
        <v>% pa</v>
      </c>
      <c r="H27" s="49">
        <f t="shared" si="3"/>
        <v>0</v>
      </c>
      <c r="I27" s="49">
        <f t="shared" si="3"/>
        <v>0</v>
      </c>
      <c r="J27" s="49">
        <f t="shared" si="3"/>
        <v>0</v>
      </c>
      <c r="K27" s="49">
        <f t="shared" si="3"/>
        <v>0</v>
      </c>
      <c r="L27" s="49">
        <f t="shared" si="3"/>
        <v>0</v>
      </c>
      <c r="M27" s="49">
        <f t="shared" si="3"/>
        <v>0</v>
      </c>
      <c r="N27" s="49">
        <f t="shared" si="3"/>
        <v>5.0000000000000044E-2</v>
      </c>
      <c r="O27" s="49">
        <f t="shared" si="3"/>
        <v>0.15500000000000025</v>
      </c>
      <c r="P27" s="49">
        <f t="shared" si="3"/>
        <v>0.32825000000000015</v>
      </c>
      <c r="Q27" s="49">
        <f t="shared" si="3"/>
        <v>0.59390000000000009</v>
      </c>
      <c r="R27" s="588"/>
      <c r="S27" s="588"/>
      <c r="T27" s="588"/>
      <c r="U27" s="588"/>
      <c r="V27" s="588"/>
      <c r="W27" s="588"/>
      <c r="X27" s="588"/>
      <c r="Y27" s="588"/>
      <c r="Z27" s="588"/>
      <c r="AA27" s="588"/>
      <c r="AB27" s="588"/>
      <c r="AC27" s="588"/>
      <c r="AD27" s="588"/>
      <c r="AE27" s="588"/>
      <c r="AF27" s="588"/>
      <c r="AG27" s="588"/>
      <c r="AH27" s="588"/>
      <c r="AI27" s="588"/>
      <c r="AJ27" s="588"/>
      <c r="AK27" s="588"/>
      <c r="AL27" s="588"/>
      <c r="AM27" s="588"/>
      <c r="AN27" s="588"/>
      <c r="AO27" s="588"/>
      <c r="AP27" s="588"/>
      <c r="AQ27" s="588"/>
      <c r="AR27" s="588"/>
      <c r="AS27" s="588"/>
      <c r="AT27" s="588"/>
      <c r="AU27" s="588"/>
      <c r="AV27" s="588"/>
      <c r="AW27" s="588"/>
      <c r="AX27" s="588"/>
      <c r="AY27" s="588"/>
      <c r="AZ27" s="588"/>
      <c r="BA27" s="588"/>
      <c r="BB27" s="588"/>
      <c r="BC27" s="588"/>
      <c r="BD27" s="588"/>
      <c r="BE27" s="588"/>
      <c r="BF27" s="588"/>
      <c r="BG27" s="588"/>
      <c r="BH27" s="588"/>
      <c r="BI27" s="588"/>
      <c r="BJ27" s="588"/>
      <c r="BK27" s="588"/>
      <c r="BL27" s="588"/>
      <c r="BM27" s="588"/>
      <c r="BN27" s="588"/>
      <c r="BO27" s="588"/>
      <c r="BP27" s="588"/>
      <c r="BQ27" s="588"/>
      <c r="BR27" s="588"/>
      <c r="BS27" s="588"/>
      <c r="BT27" s="588"/>
      <c r="BU27" s="588"/>
      <c r="BV27" s="588"/>
      <c r="BW27" s="588"/>
      <c r="BX27" s="588"/>
      <c r="BY27" s="588"/>
      <c r="BZ27" s="588"/>
      <c r="CA27" s="588"/>
      <c r="CB27" s="588"/>
      <c r="CC27" s="588"/>
      <c r="CD27" s="588"/>
      <c r="CE27" s="588"/>
      <c r="CF27" s="588"/>
    </row>
    <row r="28" spans="1:84" s="49" customFormat="1" x14ac:dyDescent="0.25">
      <c r="E28" s="49" t="str">
        <f xml:space="preserve"> E$19</f>
        <v>Cumulative growth in unit sales - Boots</v>
      </c>
      <c r="F28" s="49">
        <f t="shared" ref="F28:Q28" si="4" xml:space="preserve"> F$19</f>
        <v>0</v>
      </c>
      <c r="G28" s="49" t="str">
        <f t="shared" si="4"/>
        <v>% pa</v>
      </c>
      <c r="H28" s="49">
        <f t="shared" si="4"/>
        <v>0</v>
      </c>
      <c r="I28" s="49">
        <f t="shared" si="4"/>
        <v>0</v>
      </c>
      <c r="J28" s="49">
        <f t="shared" si="4"/>
        <v>0</v>
      </c>
      <c r="K28" s="49">
        <f t="shared" si="4"/>
        <v>0</v>
      </c>
      <c r="L28" s="49">
        <f t="shared" si="4"/>
        <v>0</v>
      </c>
      <c r="M28" s="49">
        <f t="shared" si="4"/>
        <v>0</v>
      </c>
      <c r="N28" s="49">
        <f t="shared" si="4"/>
        <v>0.19999999999999996</v>
      </c>
      <c r="O28" s="49">
        <f t="shared" si="4"/>
        <v>0.5</v>
      </c>
      <c r="P28" s="49">
        <f t="shared" si="4"/>
        <v>0.95000000000000018</v>
      </c>
      <c r="Q28" s="49">
        <f t="shared" si="4"/>
        <v>1.5350000000000001</v>
      </c>
      <c r="R28" s="588"/>
      <c r="S28" s="588"/>
      <c r="T28" s="588"/>
      <c r="U28" s="588"/>
      <c r="V28" s="588"/>
      <c r="W28" s="588"/>
      <c r="X28" s="588"/>
      <c r="Y28" s="588"/>
      <c r="Z28" s="588"/>
      <c r="AA28" s="588"/>
      <c r="AB28" s="588"/>
      <c r="AC28" s="588"/>
      <c r="AD28" s="588"/>
      <c r="AE28" s="588"/>
      <c r="AF28" s="588"/>
      <c r="AG28" s="588"/>
      <c r="AH28" s="588"/>
      <c r="AI28" s="588"/>
      <c r="AJ28" s="588"/>
      <c r="AK28" s="588"/>
      <c r="AL28" s="588"/>
      <c r="AM28" s="588"/>
      <c r="AN28" s="588"/>
      <c r="AO28" s="588"/>
      <c r="AP28" s="588"/>
      <c r="AQ28" s="588"/>
      <c r="AR28" s="588"/>
      <c r="AS28" s="588"/>
      <c r="AT28" s="588"/>
      <c r="AU28" s="588"/>
      <c r="AV28" s="588"/>
      <c r="AW28" s="588"/>
      <c r="AX28" s="588"/>
      <c r="AY28" s="588"/>
      <c r="AZ28" s="588"/>
      <c r="BA28" s="588"/>
      <c r="BB28" s="588"/>
      <c r="BC28" s="588"/>
      <c r="BD28" s="588"/>
      <c r="BE28" s="588"/>
      <c r="BF28" s="588"/>
      <c r="BG28" s="588"/>
      <c r="BH28" s="588"/>
      <c r="BI28" s="588"/>
      <c r="BJ28" s="588"/>
      <c r="BK28" s="588"/>
      <c r="BL28" s="588"/>
      <c r="BM28" s="588"/>
      <c r="BN28" s="588"/>
      <c r="BO28" s="588"/>
      <c r="BP28" s="588"/>
      <c r="BQ28" s="588"/>
      <c r="BR28" s="588"/>
      <c r="BS28" s="588"/>
      <c r="BT28" s="588"/>
      <c r="BU28" s="588"/>
      <c r="BV28" s="588"/>
      <c r="BW28" s="588"/>
      <c r="BX28" s="588"/>
      <c r="BY28" s="588"/>
      <c r="BZ28" s="588"/>
      <c r="CA28" s="588"/>
      <c r="CB28" s="588"/>
      <c r="CC28" s="588"/>
      <c r="CD28" s="588"/>
      <c r="CE28" s="588"/>
      <c r="CF28" s="588"/>
    </row>
    <row r="29" spans="1:84" s="178" customFormat="1" ht="4.95" customHeight="1" x14ac:dyDescent="0.25">
      <c r="A29" s="182"/>
      <c r="B29" s="179"/>
      <c r="C29" s="179"/>
      <c r="D29" s="180"/>
      <c r="E29" s="181"/>
      <c r="F29" s="181"/>
      <c r="G29" s="146"/>
      <c r="H29" s="182"/>
      <c r="I29" s="182"/>
      <c r="J29" s="52"/>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34"/>
      <c r="AL29" s="334"/>
      <c r="AM29" s="334"/>
      <c r="AN29" s="334"/>
      <c r="AO29" s="334"/>
      <c r="AP29" s="334"/>
      <c r="AQ29" s="334"/>
      <c r="AR29" s="334"/>
      <c r="AS29" s="334"/>
      <c r="AT29" s="334"/>
      <c r="AU29" s="334"/>
      <c r="AV29" s="334"/>
      <c r="AW29" s="334"/>
      <c r="AX29" s="334"/>
      <c r="AY29" s="334"/>
      <c r="AZ29" s="334"/>
      <c r="BA29" s="334"/>
      <c r="BB29" s="334"/>
      <c r="BC29" s="334"/>
      <c r="BD29" s="334"/>
      <c r="BE29" s="334"/>
      <c r="BF29" s="334"/>
      <c r="BG29" s="334"/>
      <c r="BH29" s="334"/>
      <c r="BI29" s="334"/>
      <c r="BJ29" s="334"/>
      <c r="BK29" s="334"/>
      <c r="BL29" s="334"/>
      <c r="BM29" s="334"/>
      <c r="BN29" s="334"/>
      <c r="BO29" s="334"/>
      <c r="BP29" s="334"/>
      <c r="BQ29" s="334"/>
      <c r="BR29" s="334"/>
      <c r="BS29" s="334"/>
      <c r="BT29" s="417"/>
      <c r="BU29" s="417"/>
      <c r="BV29" s="417"/>
      <c r="BW29" s="417"/>
      <c r="BX29" s="417"/>
      <c r="BY29" s="417"/>
      <c r="BZ29" s="417"/>
      <c r="CA29" s="417"/>
      <c r="CB29" s="417"/>
      <c r="CC29" s="417"/>
      <c r="CD29" s="417"/>
      <c r="CE29" s="417"/>
      <c r="CF29" s="417"/>
    </row>
    <row r="30" spans="1:84" s="187" customFormat="1" x14ac:dyDescent="0.25">
      <c r="A30" s="168"/>
      <c r="B30" s="168"/>
      <c r="C30" s="168"/>
      <c r="D30" s="170"/>
      <c r="E30" s="171" t="str">
        <f xml:space="preserve"> Time!E$78</f>
        <v>Financial year ending</v>
      </c>
      <c r="F30" s="171">
        <f xml:space="preserve"> Time!F$78</f>
        <v>0</v>
      </c>
      <c r="G30" s="229" t="str">
        <f xml:space="preserve"> Time!G$78</f>
        <v>date</v>
      </c>
      <c r="H30" s="171">
        <f xml:space="preserve"> Time!H$78</f>
        <v>0</v>
      </c>
      <c r="I30" s="171">
        <f xml:space="preserve"> Time!I$78</f>
        <v>0</v>
      </c>
      <c r="J30" s="170">
        <f xml:space="preserve"> Time!J$78</f>
        <v>0</v>
      </c>
      <c r="K30" s="170">
        <f xml:space="preserve"> Time!K$78</f>
        <v>0</v>
      </c>
      <c r="L30" s="94">
        <f xml:space="preserve"> Time!L$78</f>
        <v>43190</v>
      </c>
      <c r="M30" s="94">
        <f xml:space="preserve"> Time!M$78</f>
        <v>43555</v>
      </c>
      <c r="N30" s="94">
        <f xml:space="preserve"> Time!N$78</f>
        <v>43555</v>
      </c>
      <c r="O30" s="94">
        <f xml:space="preserve"> Time!O$78</f>
        <v>43555</v>
      </c>
      <c r="P30" s="94">
        <f xml:space="preserve"> Time!P$78</f>
        <v>43555</v>
      </c>
      <c r="Q30" s="94">
        <f xml:space="preserve"> Time!Q$78</f>
        <v>43555</v>
      </c>
      <c r="R30" s="94">
        <f xml:space="preserve"> Time!R$78</f>
        <v>43555</v>
      </c>
      <c r="S30" s="94">
        <f xml:space="preserve"> Time!S$78</f>
        <v>43555</v>
      </c>
      <c r="T30" s="94">
        <f xml:space="preserve"> Time!T$78</f>
        <v>43555</v>
      </c>
      <c r="U30" s="94">
        <f xml:space="preserve"> Time!U$78</f>
        <v>43555</v>
      </c>
      <c r="V30" s="94">
        <f xml:space="preserve"> Time!V$78</f>
        <v>43555</v>
      </c>
      <c r="W30" s="94">
        <f xml:space="preserve"> Time!W$78</f>
        <v>43555</v>
      </c>
      <c r="X30" s="94">
        <f xml:space="preserve"> Time!X$78</f>
        <v>43555</v>
      </c>
      <c r="Y30" s="94">
        <f xml:space="preserve"> Time!Y$78</f>
        <v>43921</v>
      </c>
      <c r="Z30" s="94">
        <f xml:space="preserve"> Time!Z$78</f>
        <v>43921</v>
      </c>
      <c r="AA30" s="94">
        <f xml:space="preserve"> Time!AA$78</f>
        <v>43921</v>
      </c>
      <c r="AB30" s="94">
        <f xml:space="preserve"> Time!AB$78</f>
        <v>43921</v>
      </c>
      <c r="AC30" s="94">
        <f xml:space="preserve"> Time!AC$78</f>
        <v>43921</v>
      </c>
      <c r="AD30" s="94">
        <f xml:space="preserve"> Time!AD$78</f>
        <v>43921</v>
      </c>
      <c r="AE30" s="94">
        <f xml:space="preserve"> Time!AE$78</f>
        <v>43921</v>
      </c>
      <c r="AF30" s="94">
        <f xml:space="preserve"> Time!AF$78</f>
        <v>43921</v>
      </c>
      <c r="AG30" s="94">
        <f xml:space="preserve"> Time!AG$78</f>
        <v>43921</v>
      </c>
      <c r="AH30" s="94">
        <f xml:space="preserve"> Time!AH$78</f>
        <v>43921</v>
      </c>
      <c r="AI30" s="94">
        <f xml:space="preserve"> Time!AI$78</f>
        <v>43921</v>
      </c>
      <c r="AJ30" s="94">
        <f xml:space="preserve"> Time!AJ$78</f>
        <v>43921</v>
      </c>
      <c r="AK30" s="94">
        <f xml:space="preserve"> Time!AK$78</f>
        <v>44286</v>
      </c>
      <c r="AL30" s="94">
        <f xml:space="preserve"> Time!AL$78</f>
        <v>44286</v>
      </c>
      <c r="AM30" s="94">
        <f xml:space="preserve"> Time!AM$78</f>
        <v>44286</v>
      </c>
      <c r="AN30" s="94">
        <f xml:space="preserve"> Time!AN$78</f>
        <v>44286</v>
      </c>
      <c r="AO30" s="94">
        <f xml:space="preserve"> Time!AO$78</f>
        <v>44286</v>
      </c>
      <c r="AP30" s="94">
        <f xml:space="preserve"> Time!AP$78</f>
        <v>44286</v>
      </c>
      <c r="AQ30" s="94">
        <f xml:space="preserve"> Time!AQ$78</f>
        <v>44286</v>
      </c>
      <c r="AR30" s="94">
        <f xml:space="preserve"> Time!AR$78</f>
        <v>44286</v>
      </c>
      <c r="AS30" s="94">
        <f xml:space="preserve"> Time!AS$78</f>
        <v>44286</v>
      </c>
      <c r="AT30" s="94">
        <f xml:space="preserve"> Time!AT$78</f>
        <v>44286</v>
      </c>
      <c r="AU30" s="94">
        <f xml:space="preserve"> Time!AU$78</f>
        <v>44286</v>
      </c>
      <c r="AV30" s="94">
        <f xml:space="preserve"> Time!AV$78</f>
        <v>44286</v>
      </c>
      <c r="AW30" s="94">
        <f xml:space="preserve"> Time!AW$78</f>
        <v>44651</v>
      </c>
      <c r="AX30" s="94">
        <f xml:space="preserve"> Time!AX$78</f>
        <v>44651</v>
      </c>
      <c r="AY30" s="94">
        <f xml:space="preserve"> Time!AY$78</f>
        <v>44651</v>
      </c>
      <c r="AZ30" s="94">
        <f xml:space="preserve"> Time!AZ$78</f>
        <v>44651</v>
      </c>
      <c r="BA30" s="94">
        <f xml:space="preserve"> Time!BA$78</f>
        <v>44651</v>
      </c>
      <c r="BB30" s="94">
        <f xml:space="preserve"> Time!BB$78</f>
        <v>44651</v>
      </c>
      <c r="BC30" s="94">
        <f xml:space="preserve"> Time!BC$78</f>
        <v>44651</v>
      </c>
      <c r="BD30" s="94">
        <f xml:space="preserve"> Time!BD$78</f>
        <v>44651</v>
      </c>
      <c r="BE30" s="94">
        <f xml:space="preserve"> Time!BE$78</f>
        <v>44651</v>
      </c>
      <c r="BF30" s="94">
        <f xml:space="preserve"> Time!BF$78</f>
        <v>44651</v>
      </c>
      <c r="BG30" s="94">
        <f xml:space="preserve"> Time!BG$78</f>
        <v>44651</v>
      </c>
      <c r="BH30" s="94">
        <f xml:space="preserve"> Time!BH$78</f>
        <v>44651</v>
      </c>
      <c r="BI30" s="94">
        <f xml:space="preserve"> Time!BI$78</f>
        <v>45016</v>
      </c>
      <c r="BJ30" s="94">
        <f xml:space="preserve"> Time!BJ$78</f>
        <v>45016</v>
      </c>
      <c r="BK30" s="94">
        <f xml:space="preserve"> Time!BK$78</f>
        <v>45016</v>
      </c>
      <c r="BL30" s="94">
        <f xml:space="preserve"> Time!BL$78</f>
        <v>45016</v>
      </c>
      <c r="BM30" s="94">
        <f xml:space="preserve"> Time!BM$78</f>
        <v>45016</v>
      </c>
      <c r="BN30" s="94">
        <f xml:space="preserve"> Time!BN$78</f>
        <v>45016</v>
      </c>
      <c r="BO30" s="94">
        <f xml:space="preserve"> Time!BO$78</f>
        <v>45016</v>
      </c>
      <c r="BP30" s="94">
        <f xml:space="preserve"> Time!BP$78</f>
        <v>45016</v>
      </c>
      <c r="BQ30" s="94">
        <f xml:space="preserve"> Time!BQ$78</f>
        <v>45016</v>
      </c>
      <c r="BR30" s="94">
        <f xml:space="preserve"> Time!BR$78</f>
        <v>45016</v>
      </c>
      <c r="BS30" s="94">
        <f xml:space="preserve"> Time!BS$78</f>
        <v>45016</v>
      </c>
      <c r="BT30" s="94">
        <f xml:space="preserve"> Time!BT$78</f>
        <v>45016</v>
      </c>
      <c r="BU30" s="94">
        <f xml:space="preserve"> Time!BU$78</f>
        <v>45382</v>
      </c>
      <c r="BV30" s="94">
        <f xml:space="preserve"> Time!BV$78</f>
        <v>45382</v>
      </c>
      <c r="BW30" s="94">
        <f xml:space="preserve"> Time!BW$78</f>
        <v>45382</v>
      </c>
      <c r="BX30" s="94">
        <f xml:space="preserve"> Time!BX$78</f>
        <v>45382</v>
      </c>
      <c r="BY30" s="94">
        <f xml:space="preserve"> Time!BY$78</f>
        <v>45382</v>
      </c>
      <c r="BZ30" s="94">
        <f xml:space="preserve"> Time!BZ$78</f>
        <v>45382</v>
      </c>
      <c r="CA30" s="94">
        <f xml:space="preserve"> Time!CA$78</f>
        <v>45382</v>
      </c>
      <c r="CB30" s="94">
        <f xml:space="preserve"> Time!CB$78</f>
        <v>45382</v>
      </c>
      <c r="CC30" s="94">
        <f xml:space="preserve"> Time!CC$78</f>
        <v>45382</v>
      </c>
      <c r="CD30" s="94">
        <f xml:space="preserve"> Time!CD$78</f>
        <v>45382</v>
      </c>
      <c r="CE30" s="94">
        <f xml:space="preserve"> Time!CE$78</f>
        <v>45382</v>
      </c>
      <c r="CF30" s="94">
        <f xml:space="preserve"> Time!CF$78</f>
        <v>45382</v>
      </c>
    </row>
    <row r="31" spans="1:84" s="178" customFormat="1" ht="4.95" customHeight="1" x14ac:dyDescent="0.25">
      <c r="A31" s="182"/>
      <c r="B31" s="179"/>
      <c r="C31" s="179"/>
      <c r="D31" s="180"/>
      <c r="E31" s="181"/>
      <c r="F31" s="181"/>
      <c r="G31" s="146"/>
      <c r="H31" s="182"/>
      <c r="I31" s="182"/>
      <c r="J31" s="52"/>
      <c r="K31" s="334"/>
      <c r="L31" s="334"/>
      <c r="M31" s="334"/>
      <c r="N31" s="334"/>
      <c r="O31" s="334"/>
      <c r="P31" s="334"/>
      <c r="Q31" s="334"/>
      <c r="R31" s="334"/>
      <c r="S31" s="334"/>
      <c r="T31" s="334"/>
      <c r="U31" s="334"/>
      <c r="V31" s="334"/>
      <c r="W31" s="334"/>
      <c r="X31" s="334"/>
      <c r="Y31" s="334"/>
      <c r="Z31" s="334"/>
      <c r="AA31" s="334"/>
      <c r="AB31" s="334"/>
      <c r="AC31" s="334"/>
      <c r="AD31" s="334"/>
      <c r="AE31" s="334"/>
      <c r="AF31" s="334"/>
      <c r="AG31" s="334"/>
      <c r="AH31" s="334"/>
      <c r="AI31" s="334"/>
      <c r="AJ31" s="334"/>
      <c r="AK31" s="334"/>
      <c r="AL31" s="334"/>
      <c r="AM31" s="334"/>
      <c r="AN31" s="334"/>
      <c r="AO31" s="334"/>
      <c r="AP31" s="334"/>
      <c r="AQ31" s="334"/>
      <c r="AR31" s="334"/>
      <c r="AS31" s="334"/>
      <c r="AT31" s="334"/>
      <c r="AU31" s="334"/>
      <c r="AV31" s="334"/>
      <c r="AW31" s="334"/>
      <c r="AX31" s="334"/>
      <c r="AY31" s="334"/>
      <c r="AZ31" s="334"/>
      <c r="BA31" s="334"/>
      <c r="BB31" s="334"/>
      <c r="BC31" s="334"/>
      <c r="BD31" s="334"/>
      <c r="BE31" s="334"/>
      <c r="BF31" s="334"/>
      <c r="BG31" s="334"/>
      <c r="BH31" s="334"/>
      <c r="BI31" s="334"/>
      <c r="BJ31" s="334"/>
      <c r="BK31" s="334"/>
      <c r="BL31" s="334"/>
      <c r="BM31" s="334"/>
      <c r="BN31" s="334"/>
      <c r="BO31" s="334"/>
      <c r="BP31" s="334"/>
      <c r="BQ31" s="334"/>
      <c r="BR31" s="334"/>
      <c r="BS31" s="334"/>
      <c r="BT31" s="417"/>
      <c r="BU31" s="417"/>
      <c r="BV31" s="417"/>
      <c r="BW31" s="417"/>
      <c r="BX31" s="417"/>
      <c r="BY31" s="417"/>
      <c r="BZ31" s="417"/>
      <c r="CA31" s="417"/>
      <c r="CB31" s="417"/>
      <c r="CC31" s="417"/>
      <c r="CD31" s="417"/>
      <c r="CE31" s="417"/>
      <c r="CF31" s="417"/>
    </row>
    <row r="32" spans="1:84" s="583" customFormat="1" ht="13.2" customHeight="1" x14ac:dyDescent="0.25">
      <c r="A32" s="590"/>
      <c r="B32" s="590"/>
      <c r="C32" s="590"/>
      <c r="D32" s="590"/>
      <c r="E32" s="583" t="str">
        <f xml:space="preserve"> "Cumulative growth in unit sales - " &amp; SetUp!$E$25</f>
        <v>Cumulative growth in unit sales - Shoes</v>
      </c>
      <c r="G32" s="583" t="s">
        <v>50</v>
      </c>
      <c r="L32" s="583">
        <f xml:space="preserve"> SUMIF($L$24:$Q$24, L$30, $L26:$Q26)</f>
        <v>0</v>
      </c>
      <c r="M32" s="583">
        <f t="shared" ref="M32:AQ32" si="5" xml:space="preserve"> SUMIF($L$24:$Q$24, M$30, $L26:$Q26)</f>
        <v>0</v>
      </c>
      <c r="N32" s="583">
        <f t="shared" si="5"/>
        <v>0</v>
      </c>
      <c r="O32" s="583">
        <f t="shared" si="5"/>
        <v>0</v>
      </c>
      <c r="P32" s="583">
        <f t="shared" si="5"/>
        <v>0</v>
      </c>
      <c r="Q32" s="583">
        <f t="shared" si="5"/>
        <v>0</v>
      </c>
      <c r="R32" s="583">
        <f t="shared" si="5"/>
        <v>0</v>
      </c>
      <c r="S32" s="583">
        <f t="shared" si="5"/>
        <v>0</v>
      </c>
      <c r="T32" s="583">
        <f t="shared" si="5"/>
        <v>0</v>
      </c>
      <c r="U32" s="583">
        <f t="shared" si="5"/>
        <v>0</v>
      </c>
      <c r="V32" s="583">
        <f t="shared" si="5"/>
        <v>0</v>
      </c>
      <c r="W32" s="583">
        <f t="shared" si="5"/>
        <v>0</v>
      </c>
      <c r="X32" s="583">
        <f t="shared" si="5"/>
        <v>0</v>
      </c>
      <c r="Y32" s="583">
        <f t="shared" si="5"/>
        <v>0</v>
      </c>
      <c r="Z32" s="583">
        <f t="shared" si="5"/>
        <v>0</v>
      </c>
      <c r="AA32" s="583">
        <f t="shared" si="5"/>
        <v>0</v>
      </c>
      <c r="AB32" s="583">
        <f t="shared" si="5"/>
        <v>0</v>
      </c>
      <c r="AC32" s="583">
        <f t="shared" si="5"/>
        <v>0</v>
      </c>
      <c r="AD32" s="583">
        <f t="shared" si="5"/>
        <v>0</v>
      </c>
      <c r="AE32" s="583">
        <f t="shared" si="5"/>
        <v>0</v>
      </c>
      <c r="AF32" s="583">
        <f t="shared" si="5"/>
        <v>0</v>
      </c>
      <c r="AG32" s="583">
        <f t="shared" si="5"/>
        <v>0</v>
      </c>
      <c r="AH32" s="583">
        <f t="shared" si="5"/>
        <v>0</v>
      </c>
      <c r="AI32" s="583">
        <f t="shared" si="5"/>
        <v>0</v>
      </c>
      <c r="AJ32" s="583">
        <f t="shared" si="5"/>
        <v>0</v>
      </c>
      <c r="AK32" s="583">
        <f t="shared" si="5"/>
        <v>-2.0000000000000018E-2</v>
      </c>
      <c r="AL32" s="583">
        <f t="shared" si="5"/>
        <v>-2.0000000000000018E-2</v>
      </c>
      <c r="AM32" s="583">
        <f t="shared" si="5"/>
        <v>-2.0000000000000018E-2</v>
      </c>
      <c r="AN32" s="583">
        <f t="shared" si="5"/>
        <v>-2.0000000000000018E-2</v>
      </c>
      <c r="AO32" s="583">
        <f t="shared" si="5"/>
        <v>-2.0000000000000018E-2</v>
      </c>
      <c r="AP32" s="583">
        <f t="shared" si="5"/>
        <v>-2.0000000000000018E-2</v>
      </c>
      <c r="AQ32" s="583">
        <f t="shared" si="5"/>
        <v>-2.0000000000000018E-2</v>
      </c>
      <c r="AR32" s="583">
        <f t="shared" ref="AR32:BW32" si="6" xml:space="preserve"> SUMIF($L$24:$Q$24, AR$30, $L26:$Q26)</f>
        <v>-2.0000000000000018E-2</v>
      </c>
      <c r="AS32" s="583">
        <f t="shared" si="6"/>
        <v>-2.0000000000000018E-2</v>
      </c>
      <c r="AT32" s="583">
        <f t="shared" si="6"/>
        <v>-2.0000000000000018E-2</v>
      </c>
      <c r="AU32" s="583">
        <f t="shared" si="6"/>
        <v>-2.0000000000000018E-2</v>
      </c>
      <c r="AV32" s="583">
        <f t="shared" si="6"/>
        <v>-2.0000000000000018E-2</v>
      </c>
      <c r="AW32" s="583">
        <f t="shared" si="6"/>
        <v>-4.9399999999999999E-2</v>
      </c>
      <c r="AX32" s="583">
        <f t="shared" si="6"/>
        <v>-4.9399999999999999E-2</v>
      </c>
      <c r="AY32" s="583">
        <f t="shared" si="6"/>
        <v>-4.9399999999999999E-2</v>
      </c>
      <c r="AZ32" s="583">
        <f t="shared" si="6"/>
        <v>-4.9399999999999999E-2</v>
      </c>
      <c r="BA32" s="583">
        <f t="shared" si="6"/>
        <v>-4.9399999999999999E-2</v>
      </c>
      <c r="BB32" s="583">
        <f t="shared" si="6"/>
        <v>-4.9399999999999999E-2</v>
      </c>
      <c r="BC32" s="583">
        <f t="shared" si="6"/>
        <v>-4.9399999999999999E-2</v>
      </c>
      <c r="BD32" s="583">
        <f t="shared" si="6"/>
        <v>-4.9399999999999999E-2</v>
      </c>
      <c r="BE32" s="583">
        <f t="shared" si="6"/>
        <v>-4.9399999999999999E-2</v>
      </c>
      <c r="BF32" s="583">
        <f t="shared" si="6"/>
        <v>-4.9399999999999999E-2</v>
      </c>
      <c r="BG32" s="583">
        <f t="shared" si="6"/>
        <v>-4.9399999999999999E-2</v>
      </c>
      <c r="BH32" s="583">
        <f t="shared" si="6"/>
        <v>-4.9399999999999999E-2</v>
      </c>
      <c r="BI32" s="583">
        <f t="shared" si="6"/>
        <v>-8.7424000000000057E-2</v>
      </c>
      <c r="BJ32" s="583">
        <f t="shared" si="6"/>
        <v>-8.7424000000000057E-2</v>
      </c>
      <c r="BK32" s="583">
        <f t="shared" si="6"/>
        <v>-8.7424000000000057E-2</v>
      </c>
      <c r="BL32" s="583">
        <f t="shared" si="6"/>
        <v>-8.7424000000000057E-2</v>
      </c>
      <c r="BM32" s="583">
        <f t="shared" si="6"/>
        <v>-8.7424000000000057E-2</v>
      </c>
      <c r="BN32" s="583">
        <f t="shared" si="6"/>
        <v>-8.7424000000000057E-2</v>
      </c>
      <c r="BO32" s="583">
        <f t="shared" si="6"/>
        <v>-8.7424000000000057E-2</v>
      </c>
      <c r="BP32" s="583">
        <f t="shared" si="6"/>
        <v>-8.7424000000000057E-2</v>
      </c>
      <c r="BQ32" s="583">
        <f t="shared" si="6"/>
        <v>-8.7424000000000057E-2</v>
      </c>
      <c r="BR32" s="583">
        <f t="shared" si="6"/>
        <v>-8.7424000000000057E-2</v>
      </c>
      <c r="BS32" s="583">
        <f t="shared" si="6"/>
        <v>-8.7424000000000057E-2</v>
      </c>
      <c r="BT32" s="583">
        <f t="shared" si="6"/>
        <v>-8.7424000000000057E-2</v>
      </c>
      <c r="BU32" s="583">
        <f t="shared" si="6"/>
        <v>-0.13305280000000008</v>
      </c>
      <c r="BV32" s="583">
        <f t="shared" si="6"/>
        <v>-0.13305280000000008</v>
      </c>
      <c r="BW32" s="583">
        <f t="shared" si="6"/>
        <v>-0.13305280000000008</v>
      </c>
      <c r="BX32" s="583">
        <f t="shared" ref="BX32:CE32" si="7" xml:space="preserve"> SUMIF($L$24:$Q$24, BX$30, $L26:$Q26)</f>
        <v>-0.13305280000000008</v>
      </c>
      <c r="BY32" s="583">
        <f t="shared" si="7"/>
        <v>-0.13305280000000008</v>
      </c>
      <c r="BZ32" s="583">
        <f t="shared" si="7"/>
        <v>-0.13305280000000008</v>
      </c>
      <c r="CA32" s="583">
        <f t="shared" si="7"/>
        <v>-0.13305280000000008</v>
      </c>
      <c r="CB32" s="583">
        <f t="shared" si="7"/>
        <v>-0.13305280000000008</v>
      </c>
      <c r="CC32" s="583">
        <f t="shared" si="7"/>
        <v>-0.13305280000000008</v>
      </c>
      <c r="CD32" s="583">
        <f t="shared" si="7"/>
        <v>-0.13305280000000008</v>
      </c>
      <c r="CE32" s="583">
        <f t="shared" si="7"/>
        <v>-0.13305280000000008</v>
      </c>
      <c r="CF32" s="583">
        <f t="shared" ref="CF32" si="8" xml:space="preserve"> SUMIF($L$24:$Q$24, CF$30, $L26:$Q26)</f>
        <v>-0.13305280000000008</v>
      </c>
    </row>
    <row r="33" spans="1:84" s="583" customFormat="1" ht="13.2" customHeight="1" x14ac:dyDescent="0.25">
      <c r="A33" s="590"/>
      <c r="B33" s="590"/>
      <c r="C33" s="590"/>
      <c r="D33" s="590"/>
      <c r="E33" s="583" t="str">
        <f xml:space="preserve"> "Cumulative growth in unit sales - " &amp; SetUp!$E$26</f>
        <v>Cumulative growth in unit sales - Trainers</v>
      </c>
      <c r="G33" s="583" t="s">
        <v>50</v>
      </c>
      <c r="L33" s="583">
        <f t="shared" ref="L33:AQ33" si="9" xml:space="preserve"> SUMIF($L$24:$Q$24, L$30, $L27:$Q27)</f>
        <v>0</v>
      </c>
      <c r="M33" s="583">
        <f t="shared" si="9"/>
        <v>0</v>
      </c>
      <c r="N33" s="583">
        <f t="shared" si="9"/>
        <v>0</v>
      </c>
      <c r="O33" s="583">
        <f t="shared" si="9"/>
        <v>0</v>
      </c>
      <c r="P33" s="583">
        <f t="shared" si="9"/>
        <v>0</v>
      </c>
      <c r="Q33" s="583">
        <f t="shared" si="9"/>
        <v>0</v>
      </c>
      <c r="R33" s="583">
        <f xml:space="preserve"> SUMIF($L$24:$Q$24, R$30, $L27:$Q27)</f>
        <v>0</v>
      </c>
      <c r="S33" s="583">
        <f t="shared" si="9"/>
        <v>0</v>
      </c>
      <c r="T33" s="583">
        <f t="shared" si="9"/>
        <v>0</v>
      </c>
      <c r="U33" s="583">
        <f t="shared" si="9"/>
        <v>0</v>
      </c>
      <c r="V33" s="583">
        <f t="shared" si="9"/>
        <v>0</v>
      </c>
      <c r="W33" s="583">
        <f t="shared" si="9"/>
        <v>0</v>
      </c>
      <c r="X33" s="583">
        <f t="shared" si="9"/>
        <v>0</v>
      </c>
      <c r="Y33" s="583">
        <f t="shared" si="9"/>
        <v>0</v>
      </c>
      <c r="Z33" s="583">
        <f t="shared" si="9"/>
        <v>0</v>
      </c>
      <c r="AA33" s="583">
        <f t="shared" si="9"/>
        <v>0</v>
      </c>
      <c r="AB33" s="583">
        <f t="shared" si="9"/>
        <v>0</v>
      </c>
      <c r="AC33" s="583">
        <f t="shared" si="9"/>
        <v>0</v>
      </c>
      <c r="AD33" s="583">
        <f t="shared" si="9"/>
        <v>0</v>
      </c>
      <c r="AE33" s="583">
        <f t="shared" si="9"/>
        <v>0</v>
      </c>
      <c r="AF33" s="583">
        <f t="shared" si="9"/>
        <v>0</v>
      </c>
      <c r="AG33" s="583">
        <f t="shared" si="9"/>
        <v>0</v>
      </c>
      <c r="AH33" s="583">
        <f t="shared" si="9"/>
        <v>0</v>
      </c>
      <c r="AI33" s="583">
        <f t="shared" si="9"/>
        <v>0</v>
      </c>
      <c r="AJ33" s="583">
        <f t="shared" si="9"/>
        <v>0</v>
      </c>
      <c r="AK33" s="583">
        <f t="shared" si="9"/>
        <v>5.0000000000000044E-2</v>
      </c>
      <c r="AL33" s="583">
        <f t="shared" si="9"/>
        <v>5.0000000000000044E-2</v>
      </c>
      <c r="AM33" s="583">
        <f t="shared" si="9"/>
        <v>5.0000000000000044E-2</v>
      </c>
      <c r="AN33" s="583">
        <f t="shared" si="9"/>
        <v>5.0000000000000044E-2</v>
      </c>
      <c r="AO33" s="583">
        <f t="shared" si="9"/>
        <v>5.0000000000000044E-2</v>
      </c>
      <c r="AP33" s="583">
        <f t="shared" si="9"/>
        <v>5.0000000000000044E-2</v>
      </c>
      <c r="AQ33" s="583">
        <f t="shared" si="9"/>
        <v>5.0000000000000044E-2</v>
      </c>
      <c r="AR33" s="583">
        <f t="shared" ref="AR33:BW33" si="10" xml:space="preserve"> SUMIF($L$24:$Q$24, AR$30, $L27:$Q27)</f>
        <v>5.0000000000000044E-2</v>
      </c>
      <c r="AS33" s="583">
        <f t="shared" si="10"/>
        <v>5.0000000000000044E-2</v>
      </c>
      <c r="AT33" s="583">
        <f t="shared" si="10"/>
        <v>5.0000000000000044E-2</v>
      </c>
      <c r="AU33" s="583">
        <f t="shared" si="10"/>
        <v>5.0000000000000044E-2</v>
      </c>
      <c r="AV33" s="583">
        <f t="shared" si="10"/>
        <v>5.0000000000000044E-2</v>
      </c>
      <c r="AW33" s="583">
        <f t="shared" si="10"/>
        <v>0.15500000000000025</v>
      </c>
      <c r="AX33" s="583">
        <f t="shared" si="10"/>
        <v>0.15500000000000025</v>
      </c>
      <c r="AY33" s="583">
        <f t="shared" si="10"/>
        <v>0.15500000000000025</v>
      </c>
      <c r="AZ33" s="583">
        <f t="shared" si="10"/>
        <v>0.15500000000000025</v>
      </c>
      <c r="BA33" s="583">
        <f t="shared" si="10"/>
        <v>0.15500000000000025</v>
      </c>
      <c r="BB33" s="583">
        <f t="shared" si="10"/>
        <v>0.15500000000000025</v>
      </c>
      <c r="BC33" s="583">
        <f t="shared" si="10"/>
        <v>0.15500000000000025</v>
      </c>
      <c r="BD33" s="583">
        <f t="shared" si="10"/>
        <v>0.15500000000000025</v>
      </c>
      <c r="BE33" s="583">
        <f t="shared" si="10"/>
        <v>0.15500000000000025</v>
      </c>
      <c r="BF33" s="583">
        <f t="shared" si="10"/>
        <v>0.15500000000000025</v>
      </c>
      <c r="BG33" s="583">
        <f t="shared" si="10"/>
        <v>0.15500000000000025</v>
      </c>
      <c r="BH33" s="583">
        <f t="shared" si="10"/>
        <v>0.15500000000000025</v>
      </c>
      <c r="BI33" s="583">
        <f t="shared" si="10"/>
        <v>0.32825000000000015</v>
      </c>
      <c r="BJ33" s="583">
        <f t="shared" si="10"/>
        <v>0.32825000000000015</v>
      </c>
      <c r="BK33" s="583">
        <f t="shared" si="10"/>
        <v>0.32825000000000015</v>
      </c>
      <c r="BL33" s="583">
        <f t="shared" si="10"/>
        <v>0.32825000000000015</v>
      </c>
      <c r="BM33" s="583">
        <f t="shared" si="10"/>
        <v>0.32825000000000015</v>
      </c>
      <c r="BN33" s="583">
        <f t="shared" si="10"/>
        <v>0.32825000000000015</v>
      </c>
      <c r="BO33" s="583">
        <f t="shared" si="10"/>
        <v>0.32825000000000015</v>
      </c>
      <c r="BP33" s="583">
        <f t="shared" si="10"/>
        <v>0.32825000000000015</v>
      </c>
      <c r="BQ33" s="583">
        <f t="shared" si="10"/>
        <v>0.32825000000000015</v>
      </c>
      <c r="BR33" s="583">
        <f t="shared" si="10"/>
        <v>0.32825000000000015</v>
      </c>
      <c r="BS33" s="583">
        <f t="shared" si="10"/>
        <v>0.32825000000000015</v>
      </c>
      <c r="BT33" s="583">
        <f t="shared" si="10"/>
        <v>0.32825000000000015</v>
      </c>
      <c r="BU33" s="583">
        <f t="shared" si="10"/>
        <v>0.59390000000000009</v>
      </c>
      <c r="BV33" s="583">
        <f t="shared" si="10"/>
        <v>0.59390000000000009</v>
      </c>
      <c r="BW33" s="583">
        <f t="shared" si="10"/>
        <v>0.59390000000000009</v>
      </c>
      <c r="BX33" s="583">
        <f t="shared" ref="BX33:CE33" si="11" xml:space="preserve"> SUMIF($L$24:$Q$24, BX$30, $L27:$Q27)</f>
        <v>0.59390000000000009</v>
      </c>
      <c r="BY33" s="583">
        <f t="shared" si="11"/>
        <v>0.59390000000000009</v>
      </c>
      <c r="BZ33" s="583">
        <f t="shared" si="11"/>
        <v>0.59390000000000009</v>
      </c>
      <c r="CA33" s="583">
        <f t="shared" si="11"/>
        <v>0.59390000000000009</v>
      </c>
      <c r="CB33" s="583">
        <f t="shared" si="11"/>
        <v>0.59390000000000009</v>
      </c>
      <c r="CC33" s="583">
        <f t="shared" si="11"/>
        <v>0.59390000000000009</v>
      </c>
      <c r="CD33" s="583">
        <f t="shared" si="11"/>
        <v>0.59390000000000009</v>
      </c>
      <c r="CE33" s="583">
        <f t="shared" si="11"/>
        <v>0.59390000000000009</v>
      </c>
      <c r="CF33" s="583">
        <f t="shared" ref="CF33" si="12" xml:space="preserve"> SUMIF($L$24:$Q$24, CF$30, $L27:$Q27)</f>
        <v>0.59390000000000009</v>
      </c>
    </row>
    <row r="34" spans="1:84" s="583" customFormat="1" ht="13.2" customHeight="1" x14ac:dyDescent="0.25">
      <c r="A34" s="590"/>
      <c r="B34" s="590"/>
      <c r="C34" s="590"/>
      <c r="D34" s="590"/>
      <c r="E34" s="583" t="str">
        <f xml:space="preserve"> "Cumulative growth in unit sales - " &amp; SetUp!$E$27</f>
        <v>Cumulative growth in unit sales - Boots</v>
      </c>
      <c r="G34" s="583" t="s">
        <v>50</v>
      </c>
      <c r="L34" s="583">
        <f t="shared" ref="L34:AQ34" si="13" xml:space="preserve"> SUMIF($L$24:$Q$24, L$30, $L28:$Q28)</f>
        <v>0</v>
      </c>
      <c r="M34" s="583">
        <f t="shared" si="13"/>
        <v>0</v>
      </c>
      <c r="N34" s="583">
        <f t="shared" si="13"/>
        <v>0</v>
      </c>
      <c r="O34" s="583">
        <f t="shared" si="13"/>
        <v>0</v>
      </c>
      <c r="P34" s="583">
        <f t="shared" si="13"/>
        <v>0</v>
      </c>
      <c r="Q34" s="583">
        <f t="shared" si="13"/>
        <v>0</v>
      </c>
      <c r="R34" s="583">
        <f t="shared" si="13"/>
        <v>0</v>
      </c>
      <c r="S34" s="583">
        <f t="shared" si="13"/>
        <v>0</v>
      </c>
      <c r="T34" s="583">
        <f t="shared" si="13"/>
        <v>0</v>
      </c>
      <c r="U34" s="583">
        <f t="shared" si="13"/>
        <v>0</v>
      </c>
      <c r="V34" s="583">
        <f t="shared" si="13"/>
        <v>0</v>
      </c>
      <c r="W34" s="583">
        <f t="shared" si="13"/>
        <v>0</v>
      </c>
      <c r="X34" s="583">
        <f t="shared" si="13"/>
        <v>0</v>
      </c>
      <c r="Y34" s="583">
        <f t="shared" si="13"/>
        <v>0</v>
      </c>
      <c r="Z34" s="583">
        <f t="shared" si="13"/>
        <v>0</v>
      </c>
      <c r="AA34" s="583">
        <f t="shared" si="13"/>
        <v>0</v>
      </c>
      <c r="AB34" s="583">
        <f t="shared" si="13"/>
        <v>0</v>
      </c>
      <c r="AC34" s="583">
        <f t="shared" si="13"/>
        <v>0</v>
      </c>
      <c r="AD34" s="583">
        <f t="shared" si="13"/>
        <v>0</v>
      </c>
      <c r="AE34" s="583">
        <f t="shared" si="13"/>
        <v>0</v>
      </c>
      <c r="AF34" s="583">
        <f t="shared" si="13"/>
        <v>0</v>
      </c>
      <c r="AG34" s="583">
        <f t="shared" si="13"/>
        <v>0</v>
      </c>
      <c r="AH34" s="583">
        <f t="shared" si="13"/>
        <v>0</v>
      </c>
      <c r="AI34" s="583">
        <f t="shared" si="13"/>
        <v>0</v>
      </c>
      <c r="AJ34" s="583">
        <f t="shared" si="13"/>
        <v>0</v>
      </c>
      <c r="AK34" s="583">
        <f t="shared" si="13"/>
        <v>0.19999999999999996</v>
      </c>
      <c r="AL34" s="583">
        <f t="shared" si="13"/>
        <v>0.19999999999999996</v>
      </c>
      <c r="AM34" s="583">
        <f t="shared" si="13"/>
        <v>0.19999999999999996</v>
      </c>
      <c r="AN34" s="583">
        <f t="shared" si="13"/>
        <v>0.19999999999999996</v>
      </c>
      <c r="AO34" s="583">
        <f t="shared" si="13"/>
        <v>0.19999999999999996</v>
      </c>
      <c r="AP34" s="583">
        <f t="shared" si="13"/>
        <v>0.19999999999999996</v>
      </c>
      <c r="AQ34" s="583">
        <f t="shared" si="13"/>
        <v>0.19999999999999996</v>
      </c>
      <c r="AR34" s="583">
        <f t="shared" ref="AR34:BW34" si="14" xml:space="preserve"> SUMIF($L$24:$Q$24, AR$30, $L28:$Q28)</f>
        <v>0.19999999999999996</v>
      </c>
      <c r="AS34" s="583">
        <f t="shared" si="14"/>
        <v>0.19999999999999996</v>
      </c>
      <c r="AT34" s="583">
        <f t="shared" si="14"/>
        <v>0.19999999999999996</v>
      </c>
      <c r="AU34" s="583">
        <f t="shared" si="14"/>
        <v>0.19999999999999996</v>
      </c>
      <c r="AV34" s="583">
        <f t="shared" si="14"/>
        <v>0.19999999999999996</v>
      </c>
      <c r="AW34" s="583">
        <f t="shared" si="14"/>
        <v>0.5</v>
      </c>
      <c r="AX34" s="583">
        <f t="shared" si="14"/>
        <v>0.5</v>
      </c>
      <c r="AY34" s="583">
        <f t="shared" si="14"/>
        <v>0.5</v>
      </c>
      <c r="AZ34" s="583">
        <f t="shared" si="14"/>
        <v>0.5</v>
      </c>
      <c r="BA34" s="583">
        <f t="shared" si="14"/>
        <v>0.5</v>
      </c>
      <c r="BB34" s="583">
        <f t="shared" si="14"/>
        <v>0.5</v>
      </c>
      <c r="BC34" s="583">
        <f t="shared" si="14"/>
        <v>0.5</v>
      </c>
      <c r="BD34" s="583">
        <f t="shared" si="14"/>
        <v>0.5</v>
      </c>
      <c r="BE34" s="583">
        <f t="shared" si="14"/>
        <v>0.5</v>
      </c>
      <c r="BF34" s="583">
        <f t="shared" si="14"/>
        <v>0.5</v>
      </c>
      <c r="BG34" s="583">
        <f t="shared" si="14"/>
        <v>0.5</v>
      </c>
      <c r="BH34" s="583">
        <f t="shared" si="14"/>
        <v>0.5</v>
      </c>
      <c r="BI34" s="583">
        <f t="shared" si="14"/>
        <v>0.95000000000000018</v>
      </c>
      <c r="BJ34" s="583">
        <f t="shared" si="14"/>
        <v>0.95000000000000018</v>
      </c>
      <c r="BK34" s="583">
        <f t="shared" si="14"/>
        <v>0.95000000000000018</v>
      </c>
      <c r="BL34" s="583">
        <f t="shared" si="14"/>
        <v>0.95000000000000018</v>
      </c>
      <c r="BM34" s="583">
        <f t="shared" si="14"/>
        <v>0.95000000000000018</v>
      </c>
      <c r="BN34" s="583">
        <f t="shared" si="14"/>
        <v>0.95000000000000018</v>
      </c>
      <c r="BO34" s="583">
        <f t="shared" si="14"/>
        <v>0.95000000000000018</v>
      </c>
      <c r="BP34" s="583">
        <f t="shared" si="14"/>
        <v>0.95000000000000018</v>
      </c>
      <c r="BQ34" s="583">
        <f t="shared" si="14"/>
        <v>0.95000000000000018</v>
      </c>
      <c r="BR34" s="583">
        <f t="shared" si="14"/>
        <v>0.95000000000000018</v>
      </c>
      <c r="BS34" s="583">
        <f t="shared" si="14"/>
        <v>0.95000000000000018</v>
      </c>
      <c r="BT34" s="583">
        <f t="shared" si="14"/>
        <v>0.95000000000000018</v>
      </c>
      <c r="BU34" s="583">
        <f t="shared" si="14"/>
        <v>1.5350000000000001</v>
      </c>
      <c r="BV34" s="583">
        <f t="shared" si="14"/>
        <v>1.5350000000000001</v>
      </c>
      <c r="BW34" s="583">
        <f t="shared" si="14"/>
        <v>1.5350000000000001</v>
      </c>
      <c r="BX34" s="583">
        <f t="shared" ref="BX34:CE34" si="15" xml:space="preserve"> SUMIF($L$24:$Q$24, BX$30, $L28:$Q28)</f>
        <v>1.5350000000000001</v>
      </c>
      <c r="BY34" s="583">
        <f t="shared" si="15"/>
        <v>1.5350000000000001</v>
      </c>
      <c r="BZ34" s="583">
        <f t="shared" si="15"/>
        <v>1.5350000000000001</v>
      </c>
      <c r="CA34" s="583">
        <f t="shared" si="15"/>
        <v>1.5350000000000001</v>
      </c>
      <c r="CB34" s="583">
        <f t="shared" si="15"/>
        <v>1.5350000000000001</v>
      </c>
      <c r="CC34" s="583">
        <f t="shared" si="15"/>
        <v>1.5350000000000001</v>
      </c>
      <c r="CD34" s="583">
        <f t="shared" si="15"/>
        <v>1.5350000000000001</v>
      </c>
      <c r="CE34" s="583">
        <f t="shared" si="15"/>
        <v>1.5350000000000001</v>
      </c>
      <c r="CF34" s="583">
        <f t="shared" ref="CF34" si="16" xml:space="preserve"> SUMIF($L$24:$Q$24, CF$30, $L28:$Q28)</f>
        <v>1.5350000000000001</v>
      </c>
    </row>
    <row r="35" spans="1:84" s="178" customFormat="1" ht="13.2" customHeight="1" x14ac:dyDescent="0.25">
      <c r="A35" s="182"/>
      <c r="B35" s="179"/>
      <c r="C35" s="179"/>
      <c r="D35" s="180"/>
      <c r="E35" s="181"/>
      <c r="F35" s="181"/>
      <c r="G35" s="146"/>
      <c r="H35" s="182"/>
      <c r="I35" s="182"/>
      <c r="J35" s="52"/>
      <c r="K35" s="334"/>
      <c r="L35" s="334"/>
      <c r="M35" s="334"/>
      <c r="N35" s="334"/>
      <c r="O35" s="334"/>
      <c r="P35" s="334"/>
      <c r="Q35" s="334"/>
      <c r="R35" s="334"/>
      <c r="S35" s="334"/>
      <c r="T35" s="334"/>
      <c r="U35" s="334"/>
      <c r="V35" s="334"/>
      <c r="W35" s="334"/>
      <c r="X35" s="334"/>
      <c r="Y35" s="334"/>
      <c r="Z35" s="334"/>
      <c r="AA35" s="334"/>
      <c r="AB35" s="334"/>
      <c r="AC35" s="334"/>
      <c r="AD35" s="334"/>
      <c r="AE35" s="334"/>
      <c r="AF35" s="334"/>
      <c r="AG35" s="334"/>
      <c r="AH35" s="334"/>
      <c r="AI35" s="334"/>
      <c r="AJ35" s="334"/>
      <c r="AK35" s="334"/>
      <c r="AL35" s="334"/>
      <c r="AM35" s="334"/>
      <c r="AN35" s="334"/>
      <c r="AO35" s="334"/>
      <c r="AP35" s="334"/>
      <c r="AQ35" s="334"/>
      <c r="AR35" s="334"/>
      <c r="AS35" s="334"/>
      <c r="AT35" s="334"/>
      <c r="AU35" s="334"/>
      <c r="AV35" s="334"/>
      <c r="AW35" s="334"/>
      <c r="AX35" s="334"/>
      <c r="AY35" s="334"/>
      <c r="AZ35" s="334"/>
      <c r="BA35" s="334"/>
      <c r="BB35" s="334"/>
      <c r="BC35" s="334"/>
      <c r="BD35" s="334"/>
      <c r="BE35" s="334"/>
      <c r="BF35" s="334"/>
      <c r="BG35" s="334"/>
      <c r="BH35" s="334"/>
      <c r="BI35" s="334"/>
      <c r="BJ35" s="334"/>
      <c r="BK35" s="334"/>
      <c r="BL35" s="334"/>
      <c r="BM35" s="334"/>
      <c r="BN35" s="334"/>
      <c r="BO35" s="334"/>
      <c r="BP35" s="334"/>
      <c r="BQ35" s="334"/>
      <c r="BR35" s="334"/>
      <c r="BS35" s="334"/>
      <c r="BT35" s="417"/>
      <c r="BU35" s="417"/>
      <c r="BV35" s="417"/>
      <c r="BW35" s="417"/>
      <c r="BX35" s="417"/>
      <c r="BY35" s="417"/>
      <c r="BZ35" s="417"/>
      <c r="CA35" s="417"/>
      <c r="CB35" s="417"/>
      <c r="CC35" s="417"/>
      <c r="CD35" s="417"/>
      <c r="CE35" s="417"/>
      <c r="CF35" s="417"/>
    </row>
    <row r="36" spans="1:84" s="178" customFormat="1" ht="13.2" customHeight="1" x14ac:dyDescent="0.25">
      <c r="A36" s="182"/>
      <c r="B36" s="179"/>
      <c r="C36" s="179"/>
      <c r="D36" s="180"/>
      <c r="E36" s="181"/>
      <c r="F36" s="181"/>
      <c r="G36" s="146"/>
      <c r="H36" s="182"/>
      <c r="I36" s="182"/>
      <c r="J36" s="52"/>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334"/>
      <c r="AN36" s="334"/>
      <c r="AO36" s="334"/>
      <c r="AP36" s="334"/>
      <c r="AQ36" s="334"/>
      <c r="AR36" s="334"/>
      <c r="AS36" s="334"/>
      <c r="AT36" s="334"/>
      <c r="AU36" s="334"/>
      <c r="AV36" s="334"/>
      <c r="AW36" s="334"/>
      <c r="AX36" s="334"/>
      <c r="AY36" s="334"/>
      <c r="AZ36" s="334"/>
      <c r="BA36" s="334"/>
      <c r="BB36" s="334"/>
      <c r="BC36" s="334"/>
      <c r="BD36" s="334"/>
      <c r="BE36" s="334"/>
      <c r="BF36" s="334"/>
      <c r="BG36" s="334"/>
      <c r="BH36" s="334"/>
      <c r="BI36" s="334"/>
      <c r="BJ36" s="334"/>
      <c r="BK36" s="334"/>
      <c r="BL36" s="334"/>
      <c r="BM36" s="334"/>
      <c r="BN36" s="334"/>
      <c r="BO36" s="334"/>
      <c r="BP36" s="334"/>
      <c r="BQ36" s="334"/>
      <c r="BR36" s="334"/>
      <c r="BS36" s="334"/>
      <c r="BT36" s="417"/>
      <c r="BU36" s="417"/>
      <c r="BV36" s="417"/>
      <c r="BW36" s="417"/>
      <c r="BX36" s="417"/>
      <c r="BY36" s="417"/>
      <c r="BZ36" s="417"/>
      <c r="CA36" s="417"/>
      <c r="CB36" s="417"/>
      <c r="CC36" s="417"/>
      <c r="CD36" s="417"/>
      <c r="CE36" s="417"/>
      <c r="CF36" s="417"/>
    </row>
    <row r="37" spans="1:84" s="178" customFormat="1" ht="13.2" customHeight="1" x14ac:dyDescent="0.25">
      <c r="A37" s="182"/>
      <c r="B37" s="179"/>
      <c r="C37" s="179" t="s">
        <v>97</v>
      </c>
      <c r="D37" s="180"/>
      <c r="E37" s="181"/>
      <c r="F37" s="181"/>
      <c r="G37" s="146"/>
      <c r="H37" s="182"/>
      <c r="I37" s="182"/>
      <c r="J37" s="52"/>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334"/>
      <c r="AN37" s="334"/>
      <c r="AO37" s="334"/>
      <c r="AP37" s="334"/>
      <c r="AQ37" s="334"/>
      <c r="AR37" s="334"/>
      <c r="AS37" s="334"/>
      <c r="AT37" s="334"/>
      <c r="AU37" s="334"/>
      <c r="AV37" s="334"/>
      <c r="AW37" s="334"/>
      <c r="AX37" s="334"/>
      <c r="AY37" s="334"/>
      <c r="AZ37" s="334"/>
      <c r="BA37" s="334"/>
      <c r="BB37" s="334"/>
      <c r="BC37" s="334"/>
      <c r="BD37" s="334"/>
      <c r="BE37" s="334"/>
      <c r="BF37" s="334"/>
      <c r="BG37" s="334"/>
      <c r="BH37" s="334"/>
      <c r="BI37" s="334"/>
      <c r="BJ37" s="334"/>
      <c r="BK37" s="334"/>
      <c r="BL37" s="334"/>
      <c r="BM37" s="334"/>
      <c r="BN37" s="334"/>
      <c r="BO37" s="334"/>
      <c r="BP37" s="334"/>
      <c r="BQ37" s="334"/>
      <c r="BR37" s="334"/>
      <c r="BS37" s="334"/>
      <c r="BT37" s="417"/>
      <c r="BU37" s="417"/>
      <c r="BV37" s="417"/>
      <c r="BW37" s="417"/>
      <c r="BX37" s="417"/>
      <c r="BY37" s="417"/>
      <c r="BZ37" s="417"/>
      <c r="CA37" s="417"/>
      <c r="CB37" s="417"/>
      <c r="CC37" s="417"/>
      <c r="CD37" s="417"/>
      <c r="CE37" s="417"/>
      <c r="CF37" s="417"/>
    </row>
    <row r="38" spans="1:84" s="178" customFormat="1" ht="13.2" customHeight="1" x14ac:dyDescent="0.25">
      <c r="A38" s="182"/>
      <c r="B38" s="179"/>
      <c r="C38" s="179"/>
      <c r="D38" s="180"/>
      <c r="E38" s="181"/>
      <c r="F38" s="181"/>
      <c r="G38" s="146"/>
      <c r="H38" s="182"/>
      <c r="I38" s="182"/>
      <c r="J38" s="52"/>
      <c r="K38" s="334"/>
      <c r="L38" s="334"/>
      <c r="M38" s="334"/>
      <c r="N38" s="334"/>
      <c r="O38" s="334"/>
      <c r="P38" s="334"/>
      <c r="Q38" s="334"/>
      <c r="R38" s="334"/>
      <c r="S38" s="334"/>
      <c r="T38" s="334"/>
      <c r="U38" s="334"/>
      <c r="V38" s="334"/>
      <c r="W38" s="334"/>
      <c r="X38" s="334"/>
      <c r="Y38" s="334"/>
      <c r="Z38" s="334"/>
      <c r="AA38" s="334"/>
      <c r="AB38" s="334"/>
      <c r="AC38" s="334"/>
      <c r="AD38" s="334"/>
      <c r="AE38" s="334"/>
      <c r="AF38" s="334"/>
      <c r="AG38" s="334"/>
      <c r="AH38" s="334"/>
      <c r="AI38" s="334"/>
      <c r="AJ38" s="334"/>
      <c r="AK38" s="334"/>
      <c r="AL38" s="334"/>
      <c r="AM38" s="334"/>
      <c r="AN38" s="334"/>
      <c r="AO38" s="334"/>
      <c r="AP38" s="334"/>
      <c r="AQ38" s="334"/>
      <c r="AR38" s="334"/>
      <c r="AS38" s="334"/>
      <c r="AT38" s="334"/>
      <c r="AU38" s="334"/>
      <c r="AV38" s="334"/>
      <c r="AW38" s="334"/>
      <c r="AX38" s="334"/>
      <c r="AY38" s="334"/>
      <c r="AZ38" s="334"/>
      <c r="BA38" s="334"/>
      <c r="BB38" s="334"/>
      <c r="BC38" s="334"/>
      <c r="BD38" s="334"/>
      <c r="BE38" s="334"/>
      <c r="BF38" s="334"/>
      <c r="BG38" s="334"/>
      <c r="BH38" s="334"/>
      <c r="BI38" s="334"/>
      <c r="BJ38" s="334"/>
      <c r="BK38" s="334"/>
      <c r="BL38" s="334"/>
      <c r="BM38" s="334"/>
      <c r="BN38" s="334"/>
      <c r="BO38" s="334"/>
      <c r="BP38" s="334"/>
      <c r="BQ38" s="334"/>
      <c r="BR38" s="334"/>
      <c r="BS38" s="334"/>
      <c r="BT38" s="417"/>
      <c r="BU38" s="417"/>
      <c r="BV38" s="417"/>
      <c r="BW38" s="417"/>
      <c r="BX38" s="417"/>
      <c r="BY38" s="417"/>
      <c r="BZ38" s="417"/>
      <c r="CA38" s="417"/>
      <c r="CB38" s="417"/>
      <c r="CC38" s="417"/>
      <c r="CD38" s="417"/>
      <c r="CE38" s="417"/>
      <c r="CF38" s="417"/>
    </row>
    <row r="39" spans="1:84" s="209" customFormat="1" ht="13.2" customHeight="1" x14ac:dyDescent="0.25">
      <c r="A39" s="164"/>
      <c r="B39" s="164"/>
      <c r="C39" s="164"/>
      <c r="D39" s="210"/>
      <c r="E39" s="211" t="str">
        <f xml:space="preserve"> InpFor!E$61</f>
        <v>Calender month number</v>
      </c>
      <c r="F39" s="211">
        <f xml:space="preserve"> InpFor!F$61</f>
        <v>0</v>
      </c>
      <c r="G39" s="211" t="str">
        <f xml:space="preserve"> InpFor!G$61</f>
        <v>ref no:</v>
      </c>
      <c r="H39" s="211" t="str">
        <f xml:space="preserve"> InpFor!H$61</f>
        <v>1 = Jan, 2 = Feb, etc.</v>
      </c>
      <c r="I39" s="211">
        <f xml:space="preserve"> InpFor!I$61</f>
        <v>0</v>
      </c>
      <c r="J39" s="507">
        <f xml:space="preserve"> InpFor!J$61</f>
        <v>0</v>
      </c>
      <c r="K39" s="507">
        <f xml:space="preserve"> InpFor!K$61</f>
        <v>0</v>
      </c>
      <c r="L39" s="507">
        <f xml:space="preserve"> InpFor!L$61</f>
        <v>1</v>
      </c>
      <c r="M39" s="507">
        <f xml:space="preserve"> InpFor!M$61</f>
        <v>2</v>
      </c>
      <c r="N39" s="507">
        <f xml:space="preserve"> InpFor!N$61</f>
        <v>3</v>
      </c>
      <c r="O39" s="507">
        <f xml:space="preserve"> InpFor!O$61</f>
        <v>4</v>
      </c>
      <c r="P39" s="507">
        <f xml:space="preserve"> InpFor!P$61</f>
        <v>5</v>
      </c>
      <c r="Q39" s="507">
        <f xml:space="preserve"> InpFor!Q$61</f>
        <v>6</v>
      </c>
      <c r="R39" s="507">
        <f xml:space="preserve"> InpFor!R$61</f>
        <v>7</v>
      </c>
      <c r="S39" s="507">
        <f xml:space="preserve"> InpFor!S$61</f>
        <v>8</v>
      </c>
      <c r="T39" s="507">
        <f xml:space="preserve"> InpFor!T$61</f>
        <v>9</v>
      </c>
      <c r="U39" s="507">
        <f xml:space="preserve"> InpFor!U$61</f>
        <v>10</v>
      </c>
      <c r="V39" s="507">
        <f xml:space="preserve"> InpFor!V$61</f>
        <v>11</v>
      </c>
      <c r="W39" s="507">
        <f xml:space="preserve"> InpFor!W$61</f>
        <v>12</v>
      </c>
      <c r="X39" s="413"/>
      <c r="Y39" s="413"/>
      <c r="Z39" s="413"/>
      <c r="AA39" s="413"/>
      <c r="AB39" s="413"/>
      <c r="AC39" s="413"/>
      <c r="AD39" s="413"/>
      <c r="AE39" s="413"/>
      <c r="AF39" s="413"/>
      <c r="AG39" s="413"/>
      <c r="AH39" s="413"/>
      <c r="AI39" s="413"/>
      <c r="AJ39" s="413"/>
      <c r="AK39" s="413"/>
      <c r="AL39" s="413"/>
      <c r="AM39" s="413"/>
      <c r="AN39" s="413"/>
      <c r="AO39" s="413"/>
      <c r="AP39" s="413"/>
      <c r="AQ39" s="413"/>
      <c r="AR39" s="413"/>
      <c r="AS39" s="413"/>
      <c r="AT39" s="413"/>
      <c r="AU39" s="413"/>
      <c r="AV39" s="413"/>
      <c r="AW39" s="413"/>
      <c r="AX39" s="413"/>
      <c r="AY39" s="413"/>
      <c r="AZ39" s="413"/>
      <c r="BA39" s="413"/>
      <c r="BB39" s="413"/>
      <c r="BC39" s="413"/>
      <c r="BD39" s="413"/>
      <c r="BE39" s="413"/>
      <c r="BF39" s="413"/>
      <c r="BG39" s="413"/>
      <c r="BH39" s="413"/>
      <c r="BI39" s="413"/>
      <c r="BJ39" s="413"/>
      <c r="BK39" s="413"/>
      <c r="BL39" s="413"/>
      <c r="BM39" s="413"/>
      <c r="BN39" s="413"/>
      <c r="BO39" s="413"/>
      <c r="BP39" s="413"/>
      <c r="BQ39" s="413"/>
      <c r="BR39" s="413"/>
      <c r="BS39" s="413"/>
      <c r="BT39" s="413"/>
      <c r="BU39" s="413"/>
      <c r="BV39" s="413"/>
      <c r="BW39" s="413"/>
      <c r="BX39" s="413"/>
      <c r="BY39" s="413"/>
      <c r="BZ39" s="413"/>
      <c r="CA39" s="413"/>
      <c r="CB39" s="413"/>
      <c r="CC39" s="413"/>
      <c r="CD39" s="413"/>
      <c r="CE39" s="413"/>
      <c r="CF39" s="413"/>
    </row>
    <row r="40" spans="1:84" s="97" customFormat="1" ht="13.2" customHeight="1" x14ac:dyDescent="0.25">
      <c r="E40" s="97" t="str">
        <f xml:space="preserve"> InpFor!E$62</f>
        <v>Seasonality of unit sales by calender month - all products</v>
      </c>
      <c r="F40" s="97">
        <f xml:space="preserve"> InpFor!F$62</f>
        <v>0</v>
      </c>
      <c r="G40" s="97" t="str">
        <f xml:space="preserve"> InpFor!G$62</f>
        <v>% of pa total</v>
      </c>
      <c r="H40" s="97">
        <f xml:space="preserve"> InpFor!H$62</f>
        <v>0</v>
      </c>
      <c r="I40" s="97" t="str">
        <f xml:space="preserve"> InpFor!I$62</f>
        <v>'Sales 04g.xlsm' from S.Jones 30 May 19</v>
      </c>
      <c r="J40" s="97">
        <f xml:space="preserve"> InpFor!J$62</f>
        <v>1</v>
      </c>
      <c r="K40" s="97">
        <f xml:space="preserve"> InpFor!K$62</f>
        <v>0</v>
      </c>
      <c r="L40" s="97">
        <f xml:space="preserve"> InpFor!L$62</f>
        <v>7.0000000000000007E-2</v>
      </c>
      <c r="M40" s="97">
        <f xml:space="preserve"> InpFor!M$62</f>
        <v>7.0000000000000007E-2</v>
      </c>
      <c r="N40" s="97">
        <f xml:space="preserve"> InpFor!N$62</f>
        <v>7.0000000000000007E-2</v>
      </c>
      <c r="O40" s="97">
        <f xml:space="preserve"> InpFor!O$62</f>
        <v>0.08</v>
      </c>
      <c r="P40" s="97">
        <f xml:space="preserve"> InpFor!P$62</f>
        <v>0.08</v>
      </c>
      <c r="Q40" s="97">
        <f xml:space="preserve"> InpFor!Q$62</f>
        <v>0.09</v>
      </c>
      <c r="R40" s="97">
        <f xml:space="preserve"> InpFor!R$62</f>
        <v>0.11</v>
      </c>
      <c r="S40" s="97">
        <f xml:space="preserve"> InpFor!S$62</f>
        <v>0.11</v>
      </c>
      <c r="T40" s="97">
        <f xml:space="preserve"> InpFor!T$62</f>
        <v>0.1</v>
      </c>
      <c r="U40" s="97">
        <f xml:space="preserve"> InpFor!U$62</f>
        <v>0.08</v>
      </c>
      <c r="V40" s="97">
        <f xml:space="preserve"> InpFor!V$62</f>
        <v>7.0000000000000007E-2</v>
      </c>
      <c r="W40" s="97">
        <f xml:space="preserve"> InpFor!W$62</f>
        <v>7.0000000000000007E-2</v>
      </c>
      <c r="X40" s="588"/>
      <c r="Y40" s="588"/>
      <c r="Z40" s="588"/>
      <c r="AA40" s="588"/>
      <c r="AB40" s="588"/>
      <c r="AC40" s="588"/>
      <c r="AD40" s="588"/>
      <c r="AE40" s="588"/>
      <c r="AF40" s="588"/>
      <c r="AG40" s="588"/>
      <c r="AH40" s="588"/>
      <c r="AI40" s="588"/>
      <c r="AJ40" s="588"/>
      <c r="AK40" s="588"/>
      <c r="AL40" s="588"/>
      <c r="AM40" s="588"/>
      <c r="AN40" s="588"/>
      <c r="AO40" s="588"/>
      <c r="AP40" s="588"/>
      <c r="AQ40" s="588"/>
      <c r="AR40" s="588"/>
      <c r="AS40" s="588"/>
      <c r="AT40" s="588"/>
      <c r="AU40" s="588"/>
      <c r="AV40" s="588"/>
      <c r="AW40" s="588"/>
      <c r="AX40" s="588"/>
      <c r="AY40" s="588"/>
      <c r="AZ40" s="588"/>
      <c r="BA40" s="588"/>
      <c r="BB40" s="588"/>
      <c r="BC40" s="588"/>
      <c r="BD40" s="588"/>
      <c r="BE40" s="588"/>
      <c r="BF40" s="588"/>
      <c r="BG40" s="588"/>
      <c r="BH40" s="588"/>
      <c r="BI40" s="588"/>
      <c r="BJ40" s="588"/>
      <c r="BK40" s="588"/>
      <c r="BL40" s="588"/>
      <c r="BM40" s="588"/>
      <c r="BN40" s="588"/>
      <c r="BO40" s="588"/>
      <c r="BP40" s="588"/>
      <c r="BQ40" s="588"/>
      <c r="BR40" s="588"/>
      <c r="BS40" s="588"/>
      <c r="BT40" s="588"/>
      <c r="BU40" s="588"/>
      <c r="BV40" s="588"/>
      <c r="BW40" s="588"/>
      <c r="BX40" s="588"/>
      <c r="BY40" s="588"/>
      <c r="BZ40" s="588"/>
      <c r="CA40" s="588"/>
      <c r="CB40" s="588"/>
      <c r="CC40" s="588"/>
      <c r="CD40" s="588"/>
      <c r="CE40" s="588"/>
      <c r="CF40" s="588"/>
    </row>
    <row r="41" spans="1:84" s="390" customFormat="1" ht="13.2" customHeight="1" x14ac:dyDescent="0.25">
      <c r="A41" s="386"/>
      <c r="B41" s="164"/>
      <c r="C41" s="164"/>
      <c r="D41" s="387"/>
      <c r="E41" s="388" t="str">
        <f xml:space="preserve"> Time!E$39</f>
        <v>Month number</v>
      </c>
      <c r="F41" s="388">
        <f xml:space="preserve"> Time!F$39</f>
        <v>0</v>
      </c>
      <c r="G41" s="389" t="str">
        <f xml:space="preserve"> Time!G$39</f>
        <v>Month no.</v>
      </c>
      <c r="H41" s="388">
        <f xml:space="preserve"> Time!H$39</f>
        <v>0</v>
      </c>
      <c r="I41" s="388">
        <f xml:space="preserve"> Time!I$39</f>
        <v>0</v>
      </c>
      <c r="J41" s="387">
        <f xml:space="preserve"> Time!J$39</f>
        <v>0</v>
      </c>
      <c r="K41" s="387">
        <f xml:space="preserve"> Time!K$39</f>
        <v>0</v>
      </c>
      <c r="L41" s="387">
        <f xml:space="preserve"> Time!L$39</f>
        <v>3</v>
      </c>
      <c r="M41" s="387">
        <f xml:space="preserve"> Time!M$39</f>
        <v>4</v>
      </c>
      <c r="N41" s="387">
        <f xml:space="preserve"> Time!N$39</f>
        <v>5</v>
      </c>
      <c r="O41" s="387">
        <f xml:space="preserve"> Time!O$39</f>
        <v>6</v>
      </c>
      <c r="P41" s="387">
        <f xml:space="preserve"> Time!P$39</f>
        <v>7</v>
      </c>
      <c r="Q41" s="387">
        <f xml:space="preserve"> Time!Q$39</f>
        <v>8</v>
      </c>
      <c r="R41" s="387">
        <f xml:space="preserve"> Time!R$39</f>
        <v>9</v>
      </c>
      <c r="S41" s="387">
        <f xml:space="preserve"> Time!S$39</f>
        <v>10</v>
      </c>
      <c r="T41" s="387">
        <f xml:space="preserve"> Time!T$39</f>
        <v>11</v>
      </c>
      <c r="U41" s="387">
        <f xml:space="preserve"> Time!U$39</f>
        <v>12</v>
      </c>
      <c r="V41" s="387">
        <f xml:space="preserve"> Time!V$39</f>
        <v>1</v>
      </c>
      <c r="W41" s="387">
        <f xml:space="preserve"> Time!W$39</f>
        <v>2</v>
      </c>
      <c r="X41" s="387">
        <f xml:space="preserve"> Time!X$39</f>
        <v>3</v>
      </c>
      <c r="Y41" s="387">
        <f xml:space="preserve"> Time!Y$39</f>
        <v>4</v>
      </c>
      <c r="Z41" s="387">
        <f xml:space="preserve"> Time!Z$39</f>
        <v>5</v>
      </c>
      <c r="AA41" s="387">
        <f xml:space="preserve"> Time!AA$39</f>
        <v>6</v>
      </c>
      <c r="AB41" s="387">
        <f xml:space="preserve"> Time!AB$39</f>
        <v>7</v>
      </c>
      <c r="AC41" s="387">
        <f xml:space="preserve"> Time!AC$39</f>
        <v>8</v>
      </c>
      <c r="AD41" s="387">
        <f xml:space="preserve"> Time!AD$39</f>
        <v>9</v>
      </c>
      <c r="AE41" s="387">
        <f xml:space="preserve"> Time!AE$39</f>
        <v>10</v>
      </c>
      <c r="AF41" s="387">
        <f xml:space="preserve"> Time!AF$39</f>
        <v>11</v>
      </c>
      <c r="AG41" s="387">
        <f xml:space="preserve"> Time!AG$39</f>
        <v>12</v>
      </c>
      <c r="AH41" s="387">
        <f xml:space="preserve"> Time!AH$39</f>
        <v>1</v>
      </c>
      <c r="AI41" s="387">
        <f xml:space="preserve"> Time!AI$39</f>
        <v>2</v>
      </c>
      <c r="AJ41" s="387">
        <f xml:space="preserve"> Time!AJ$39</f>
        <v>3</v>
      </c>
      <c r="AK41" s="387">
        <f xml:space="preserve"> Time!AK$39</f>
        <v>4</v>
      </c>
      <c r="AL41" s="387">
        <f xml:space="preserve"> Time!AL$39</f>
        <v>5</v>
      </c>
      <c r="AM41" s="387">
        <f xml:space="preserve"> Time!AM$39</f>
        <v>6</v>
      </c>
      <c r="AN41" s="387">
        <f xml:space="preserve"> Time!AN$39</f>
        <v>7</v>
      </c>
      <c r="AO41" s="387">
        <f xml:space="preserve"> Time!AO$39</f>
        <v>8</v>
      </c>
      <c r="AP41" s="387">
        <f xml:space="preserve"> Time!AP$39</f>
        <v>9</v>
      </c>
      <c r="AQ41" s="387">
        <f xml:space="preserve"> Time!AQ$39</f>
        <v>10</v>
      </c>
      <c r="AR41" s="387">
        <f xml:space="preserve"> Time!AR$39</f>
        <v>11</v>
      </c>
      <c r="AS41" s="387">
        <f xml:space="preserve"> Time!AS$39</f>
        <v>12</v>
      </c>
      <c r="AT41" s="387">
        <f xml:space="preserve"> Time!AT$39</f>
        <v>1</v>
      </c>
      <c r="AU41" s="387">
        <f xml:space="preserve"> Time!AU$39</f>
        <v>2</v>
      </c>
      <c r="AV41" s="387">
        <f xml:space="preserve"> Time!AV$39</f>
        <v>3</v>
      </c>
      <c r="AW41" s="387">
        <f xml:space="preserve"> Time!AW$39</f>
        <v>4</v>
      </c>
      <c r="AX41" s="387">
        <f xml:space="preserve"> Time!AX$39</f>
        <v>5</v>
      </c>
      <c r="AY41" s="387">
        <f xml:space="preserve"> Time!AY$39</f>
        <v>6</v>
      </c>
      <c r="AZ41" s="387">
        <f xml:space="preserve"> Time!AZ$39</f>
        <v>7</v>
      </c>
      <c r="BA41" s="387">
        <f xml:space="preserve"> Time!BA$39</f>
        <v>8</v>
      </c>
      <c r="BB41" s="387">
        <f xml:space="preserve"> Time!BB$39</f>
        <v>9</v>
      </c>
      <c r="BC41" s="387">
        <f xml:space="preserve"> Time!BC$39</f>
        <v>10</v>
      </c>
      <c r="BD41" s="387">
        <f xml:space="preserve"> Time!BD$39</f>
        <v>11</v>
      </c>
      <c r="BE41" s="387">
        <f xml:space="preserve"> Time!BE$39</f>
        <v>12</v>
      </c>
      <c r="BF41" s="387">
        <f xml:space="preserve"> Time!BF$39</f>
        <v>1</v>
      </c>
      <c r="BG41" s="387">
        <f xml:space="preserve"> Time!BG$39</f>
        <v>2</v>
      </c>
      <c r="BH41" s="387">
        <f xml:space="preserve"> Time!BH$39</f>
        <v>3</v>
      </c>
      <c r="BI41" s="387">
        <f xml:space="preserve"> Time!BI$39</f>
        <v>4</v>
      </c>
      <c r="BJ41" s="387">
        <f xml:space="preserve"> Time!BJ$39</f>
        <v>5</v>
      </c>
      <c r="BK41" s="387">
        <f xml:space="preserve"> Time!BK$39</f>
        <v>6</v>
      </c>
      <c r="BL41" s="387">
        <f xml:space="preserve"> Time!BL$39</f>
        <v>7</v>
      </c>
      <c r="BM41" s="387">
        <f xml:space="preserve"> Time!BM$39</f>
        <v>8</v>
      </c>
      <c r="BN41" s="387">
        <f xml:space="preserve"> Time!BN$39</f>
        <v>9</v>
      </c>
      <c r="BO41" s="387">
        <f xml:space="preserve"> Time!BO$39</f>
        <v>10</v>
      </c>
      <c r="BP41" s="387">
        <f xml:space="preserve"> Time!BP$39</f>
        <v>11</v>
      </c>
      <c r="BQ41" s="387">
        <f xml:space="preserve"> Time!BQ$39</f>
        <v>12</v>
      </c>
      <c r="BR41" s="387">
        <f xml:space="preserve"> Time!BR$39</f>
        <v>1</v>
      </c>
      <c r="BS41" s="387">
        <f xml:space="preserve"> Time!BS$39</f>
        <v>2</v>
      </c>
      <c r="BT41" s="387">
        <f xml:space="preserve"> Time!BT$39</f>
        <v>3</v>
      </c>
      <c r="BU41" s="387">
        <f xml:space="preserve"> Time!BU$39</f>
        <v>4</v>
      </c>
      <c r="BV41" s="387">
        <f xml:space="preserve"> Time!BV$39</f>
        <v>5</v>
      </c>
      <c r="BW41" s="387">
        <f xml:space="preserve"> Time!BW$39</f>
        <v>6</v>
      </c>
      <c r="BX41" s="387">
        <f xml:space="preserve"> Time!BX$39</f>
        <v>7</v>
      </c>
      <c r="BY41" s="387">
        <f xml:space="preserve"> Time!BY$39</f>
        <v>8</v>
      </c>
      <c r="BZ41" s="387">
        <f xml:space="preserve"> Time!BZ$39</f>
        <v>9</v>
      </c>
      <c r="CA41" s="387">
        <f xml:space="preserve"> Time!CA$39</f>
        <v>10</v>
      </c>
      <c r="CB41" s="387">
        <f xml:space="preserve"> Time!CB$39</f>
        <v>11</v>
      </c>
      <c r="CC41" s="387">
        <f xml:space="preserve"> Time!CC$39</f>
        <v>12</v>
      </c>
      <c r="CD41" s="387">
        <f xml:space="preserve"> Time!CD$39</f>
        <v>1</v>
      </c>
      <c r="CE41" s="387">
        <f xml:space="preserve"> Time!CE$39</f>
        <v>2</v>
      </c>
      <c r="CF41" s="387">
        <f xml:space="preserve"> Time!CF$39</f>
        <v>3</v>
      </c>
    </row>
    <row r="42" spans="1:84" s="390" customFormat="1" ht="5.0999999999999996" customHeight="1" x14ac:dyDescent="0.25">
      <c r="A42" s="386"/>
      <c r="B42" s="164"/>
      <c r="C42" s="164"/>
      <c r="D42" s="387"/>
      <c r="E42" s="388"/>
      <c r="F42" s="388"/>
      <c r="G42" s="389"/>
      <c r="H42" s="388"/>
      <c r="I42" s="388"/>
      <c r="J42" s="387"/>
      <c r="K42" s="387"/>
      <c r="L42" s="387"/>
      <c r="M42" s="387"/>
      <c r="N42" s="387"/>
      <c r="O42" s="387"/>
      <c r="P42" s="387"/>
      <c r="Q42" s="387"/>
      <c r="R42" s="387"/>
      <c r="S42" s="387"/>
      <c r="T42" s="387"/>
      <c r="U42" s="387"/>
      <c r="V42" s="387"/>
      <c r="W42" s="387"/>
      <c r="X42" s="387"/>
      <c r="Y42" s="387"/>
      <c r="Z42" s="387"/>
      <c r="AA42" s="387"/>
      <c r="AB42" s="387"/>
      <c r="AC42" s="387"/>
      <c r="AD42" s="387"/>
      <c r="AE42" s="387"/>
      <c r="AF42" s="387"/>
      <c r="AG42" s="387"/>
      <c r="AH42" s="387"/>
      <c r="AI42" s="387"/>
      <c r="AJ42" s="387"/>
      <c r="AK42" s="387"/>
      <c r="AL42" s="387"/>
      <c r="AM42" s="387"/>
      <c r="AN42" s="387"/>
      <c r="AO42" s="387"/>
      <c r="AP42" s="387"/>
      <c r="AQ42" s="387"/>
      <c r="AR42" s="387"/>
      <c r="AS42" s="387"/>
      <c r="AT42" s="387"/>
      <c r="AU42" s="387"/>
      <c r="AV42" s="387"/>
      <c r="AW42" s="387"/>
      <c r="AX42" s="387"/>
      <c r="AY42" s="387"/>
      <c r="AZ42" s="387"/>
      <c r="BA42" s="387"/>
      <c r="BB42" s="387"/>
      <c r="BC42" s="387"/>
      <c r="BD42" s="387"/>
      <c r="BE42" s="387"/>
      <c r="BF42" s="387"/>
      <c r="BG42" s="387"/>
      <c r="BH42" s="387"/>
      <c r="BI42" s="387"/>
      <c r="BJ42" s="387"/>
      <c r="BK42" s="387"/>
      <c r="BL42" s="387"/>
      <c r="BM42" s="387"/>
      <c r="BN42" s="387"/>
      <c r="BO42" s="387"/>
      <c r="BP42" s="387"/>
      <c r="BQ42" s="387"/>
      <c r="BR42" s="387"/>
      <c r="BS42" s="387"/>
      <c r="BT42" s="387"/>
      <c r="BU42" s="387"/>
      <c r="BV42" s="387"/>
      <c r="BW42" s="387"/>
      <c r="BX42" s="387"/>
      <c r="BY42" s="387"/>
      <c r="BZ42" s="387"/>
      <c r="CA42" s="387"/>
      <c r="CB42" s="387"/>
      <c r="CC42" s="387"/>
      <c r="CD42" s="387"/>
      <c r="CE42" s="387"/>
      <c r="CF42" s="387"/>
    </row>
    <row r="43" spans="1:84" s="583" customFormat="1" ht="13.2" customHeight="1" x14ac:dyDescent="0.25">
      <c r="A43" s="590"/>
      <c r="B43" s="590"/>
      <c r="C43" s="590"/>
      <c r="D43" s="590"/>
      <c r="E43" s="583" t="str">
        <f xml:space="preserve"> "Seasonality of unit sales - " &amp; SetUp!E25</f>
        <v>Seasonality of unit sales - Shoes</v>
      </c>
      <c r="G43" s="583" t="s">
        <v>98</v>
      </c>
      <c r="J43" s="583">
        <f xml:space="preserve"> SUM(L43:CF43)</f>
        <v>6.0700000000000029</v>
      </c>
      <c r="L43" s="583">
        <f xml:space="preserve"> SUMIF( $L39:$W39, L41, $L40:$W40 )</f>
        <v>7.0000000000000007E-2</v>
      </c>
      <c r="M43" s="583">
        <f t="shared" ref="M43:BX43" si="17" xml:space="preserve"> SUMIF( $L39:$W39, M41, $L40:$W40 )</f>
        <v>0.08</v>
      </c>
      <c r="N43" s="583">
        <f t="shared" si="17"/>
        <v>0.08</v>
      </c>
      <c r="O43" s="583">
        <f t="shared" si="17"/>
        <v>0.09</v>
      </c>
      <c r="P43" s="583">
        <f t="shared" si="17"/>
        <v>0.11</v>
      </c>
      <c r="Q43" s="583">
        <f t="shared" si="17"/>
        <v>0.11</v>
      </c>
      <c r="R43" s="583">
        <f t="shared" si="17"/>
        <v>0.1</v>
      </c>
      <c r="S43" s="583">
        <f t="shared" si="17"/>
        <v>0.08</v>
      </c>
      <c r="T43" s="583">
        <f t="shared" si="17"/>
        <v>7.0000000000000007E-2</v>
      </c>
      <c r="U43" s="583">
        <f t="shared" si="17"/>
        <v>7.0000000000000007E-2</v>
      </c>
      <c r="V43" s="583">
        <f t="shared" si="17"/>
        <v>7.0000000000000007E-2</v>
      </c>
      <c r="W43" s="583">
        <f t="shared" si="17"/>
        <v>7.0000000000000007E-2</v>
      </c>
      <c r="X43" s="583">
        <f t="shared" si="17"/>
        <v>7.0000000000000007E-2</v>
      </c>
      <c r="Y43" s="583">
        <f xml:space="preserve"> SUMIF( $L39:$W39, Y41, $L40:$W40 )</f>
        <v>0.08</v>
      </c>
      <c r="Z43" s="583">
        <f t="shared" si="17"/>
        <v>0.08</v>
      </c>
      <c r="AA43" s="583">
        <f t="shared" si="17"/>
        <v>0.09</v>
      </c>
      <c r="AB43" s="583">
        <f t="shared" si="17"/>
        <v>0.11</v>
      </c>
      <c r="AC43" s="583">
        <f t="shared" si="17"/>
        <v>0.11</v>
      </c>
      <c r="AD43" s="583">
        <f t="shared" si="17"/>
        <v>0.1</v>
      </c>
      <c r="AE43" s="583">
        <f t="shared" si="17"/>
        <v>0.08</v>
      </c>
      <c r="AF43" s="583">
        <f t="shared" si="17"/>
        <v>7.0000000000000007E-2</v>
      </c>
      <c r="AG43" s="583">
        <f t="shared" si="17"/>
        <v>7.0000000000000007E-2</v>
      </c>
      <c r="AH43" s="583">
        <f t="shared" si="17"/>
        <v>7.0000000000000007E-2</v>
      </c>
      <c r="AI43" s="583">
        <f t="shared" si="17"/>
        <v>7.0000000000000007E-2</v>
      </c>
      <c r="AJ43" s="583">
        <f t="shared" si="17"/>
        <v>7.0000000000000007E-2</v>
      </c>
      <c r="AK43" s="583">
        <f t="shared" si="17"/>
        <v>0.08</v>
      </c>
      <c r="AL43" s="583">
        <f t="shared" si="17"/>
        <v>0.08</v>
      </c>
      <c r="AM43" s="583">
        <f t="shared" si="17"/>
        <v>0.09</v>
      </c>
      <c r="AN43" s="583">
        <f t="shared" si="17"/>
        <v>0.11</v>
      </c>
      <c r="AO43" s="583">
        <f t="shared" si="17"/>
        <v>0.11</v>
      </c>
      <c r="AP43" s="583">
        <f t="shared" si="17"/>
        <v>0.1</v>
      </c>
      <c r="AQ43" s="583">
        <f t="shared" si="17"/>
        <v>0.08</v>
      </c>
      <c r="AR43" s="583">
        <f t="shared" si="17"/>
        <v>7.0000000000000007E-2</v>
      </c>
      <c r="AS43" s="583">
        <f t="shared" si="17"/>
        <v>7.0000000000000007E-2</v>
      </c>
      <c r="AT43" s="583">
        <f t="shared" si="17"/>
        <v>7.0000000000000007E-2</v>
      </c>
      <c r="AU43" s="583">
        <f t="shared" si="17"/>
        <v>7.0000000000000007E-2</v>
      </c>
      <c r="AV43" s="583">
        <f t="shared" si="17"/>
        <v>7.0000000000000007E-2</v>
      </c>
      <c r="AW43" s="583">
        <f t="shared" si="17"/>
        <v>0.08</v>
      </c>
      <c r="AX43" s="583">
        <f t="shared" si="17"/>
        <v>0.08</v>
      </c>
      <c r="AY43" s="583">
        <f t="shared" si="17"/>
        <v>0.09</v>
      </c>
      <c r="AZ43" s="583">
        <f t="shared" si="17"/>
        <v>0.11</v>
      </c>
      <c r="BA43" s="583">
        <f t="shared" si="17"/>
        <v>0.11</v>
      </c>
      <c r="BB43" s="583">
        <f t="shared" si="17"/>
        <v>0.1</v>
      </c>
      <c r="BC43" s="583">
        <f t="shared" si="17"/>
        <v>0.08</v>
      </c>
      <c r="BD43" s="583">
        <f t="shared" si="17"/>
        <v>7.0000000000000007E-2</v>
      </c>
      <c r="BE43" s="583">
        <f t="shared" si="17"/>
        <v>7.0000000000000007E-2</v>
      </c>
      <c r="BF43" s="583">
        <f t="shared" si="17"/>
        <v>7.0000000000000007E-2</v>
      </c>
      <c r="BG43" s="583">
        <f t="shared" si="17"/>
        <v>7.0000000000000007E-2</v>
      </c>
      <c r="BH43" s="583">
        <f t="shared" si="17"/>
        <v>7.0000000000000007E-2</v>
      </c>
      <c r="BI43" s="583">
        <f t="shared" si="17"/>
        <v>0.08</v>
      </c>
      <c r="BJ43" s="583">
        <f t="shared" si="17"/>
        <v>0.08</v>
      </c>
      <c r="BK43" s="583">
        <f t="shared" si="17"/>
        <v>0.09</v>
      </c>
      <c r="BL43" s="583">
        <f t="shared" si="17"/>
        <v>0.11</v>
      </c>
      <c r="BM43" s="583">
        <f t="shared" si="17"/>
        <v>0.11</v>
      </c>
      <c r="BN43" s="583">
        <f t="shared" si="17"/>
        <v>0.1</v>
      </c>
      <c r="BO43" s="583">
        <f t="shared" si="17"/>
        <v>0.08</v>
      </c>
      <c r="BP43" s="583">
        <f t="shared" si="17"/>
        <v>7.0000000000000007E-2</v>
      </c>
      <c r="BQ43" s="583">
        <f t="shared" si="17"/>
        <v>7.0000000000000007E-2</v>
      </c>
      <c r="BR43" s="583">
        <f t="shared" si="17"/>
        <v>7.0000000000000007E-2</v>
      </c>
      <c r="BS43" s="583">
        <f t="shared" si="17"/>
        <v>7.0000000000000007E-2</v>
      </c>
      <c r="BT43" s="583">
        <f t="shared" si="17"/>
        <v>7.0000000000000007E-2</v>
      </c>
      <c r="BU43" s="583">
        <f t="shared" si="17"/>
        <v>0.08</v>
      </c>
      <c r="BV43" s="583">
        <f t="shared" si="17"/>
        <v>0.08</v>
      </c>
      <c r="BW43" s="583">
        <f t="shared" si="17"/>
        <v>0.09</v>
      </c>
      <c r="BX43" s="583">
        <f t="shared" si="17"/>
        <v>0.11</v>
      </c>
      <c r="BY43" s="583">
        <f t="shared" ref="BY43:CE43" si="18" xml:space="preserve"> SUMIF( $L39:$W39, BY41, $L40:$W40 )</f>
        <v>0.11</v>
      </c>
      <c r="BZ43" s="583">
        <f t="shared" si="18"/>
        <v>0.1</v>
      </c>
      <c r="CA43" s="583">
        <f t="shared" si="18"/>
        <v>0.08</v>
      </c>
      <c r="CB43" s="583">
        <f t="shared" si="18"/>
        <v>7.0000000000000007E-2</v>
      </c>
      <c r="CC43" s="583">
        <f t="shared" si="18"/>
        <v>7.0000000000000007E-2</v>
      </c>
      <c r="CD43" s="583">
        <f t="shared" si="18"/>
        <v>7.0000000000000007E-2</v>
      </c>
      <c r="CE43" s="583">
        <f t="shared" si="18"/>
        <v>7.0000000000000007E-2</v>
      </c>
      <c r="CF43" s="583">
        <f t="shared" ref="CF43" si="19" xml:space="preserve"> SUMIF( $L39:$W39, CF41, $L40:$W40 )</f>
        <v>7.0000000000000007E-2</v>
      </c>
    </row>
    <row r="44" spans="1:84" s="178" customFormat="1" ht="13.2" customHeight="1" x14ac:dyDescent="0.25">
      <c r="A44" s="182"/>
      <c r="B44" s="179"/>
      <c r="C44" s="179"/>
      <c r="D44" s="180"/>
      <c r="E44" s="181"/>
      <c r="F44" s="181"/>
      <c r="G44" s="146"/>
      <c r="H44" s="182"/>
      <c r="I44" s="182"/>
      <c r="J44" s="52"/>
      <c r="K44" s="334"/>
      <c r="L44" s="334"/>
      <c r="M44" s="334"/>
      <c r="N44" s="334"/>
      <c r="O44" s="334"/>
      <c r="P44" s="334"/>
      <c r="Q44" s="334"/>
      <c r="R44" s="334"/>
      <c r="S44" s="334"/>
      <c r="T44" s="334"/>
      <c r="U44" s="334"/>
      <c r="V44" s="334"/>
      <c r="W44" s="334"/>
      <c r="X44" s="334"/>
      <c r="Y44" s="334"/>
      <c r="Z44" s="334"/>
      <c r="AA44" s="334"/>
      <c r="AB44" s="334"/>
      <c r="AC44" s="334"/>
      <c r="AD44" s="334"/>
      <c r="AE44" s="334"/>
      <c r="AF44" s="334"/>
      <c r="AG44" s="334"/>
      <c r="AH44" s="334"/>
      <c r="AI44" s="334"/>
      <c r="AJ44" s="334"/>
      <c r="AK44" s="334"/>
      <c r="AL44" s="334"/>
      <c r="AM44" s="334"/>
      <c r="AN44" s="334"/>
      <c r="AO44" s="334"/>
      <c r="AP44" s="334"/>
      <c r="AQ44" s="334"/>
      <c r="AR44" s="334"/>
      <c r="AS44" s="334"/>
      <c r="AT44" s="334"/>
      <c r="AU44" s="334"/>
      <c r="AV44" s="334"/>
      <c r="AW44" s="334"/>
      <c r="AX44" s="334"/>
      <c r="AY44" s="334"/>
      <c r="AZ44" s="334"/>
      <c r="BA44" s="334"/>
      <c r="BB44" s="334"/>
      <c r="BC44" s="334"/>
      <c r="BD44" s="334"/>
      <c r="BE44" s="334"/>
      <c r="BF44" s="334"/>
      <c r="BG44" s="334"/>
      <c r="BH44" s="334"/>
      <c r="BI44" s="334"/>
      <c r="BJ44" s="334"/>
      <c r="BK44" s="334"/>
      <c r="BL44" s="334"/>
      <c r="BM44" s="334"/>
      <c r="BN44" s="334"/>
      <c r="BO44" s="334"/>
      <c r="BP44" s="334"/>
      <c r="BQ44" s="334"/>
      <c r="BR44" s="334"/>
      <c r="BS44" s="334"/>
      <c r="BT44" s="417"/>
      <c r="BU44" s="417"/>
      <c r="BV44" s="417"/>
      <c r="BW44" s="417"/>
      <c r="BX44" s="417"/>
      <c r="BY44" s="417"/>
      <c r="BZ44" s="417"/>
      <c r="CA44" s="417"/>
      <c r="CB44" s="417"/>
      <c r="CC44" s="417"/>
      <c r="CD44" s="417"/>
      <c r="CE44" s="417"/>
      <c r="CF44" s="417"/>
    </row>
    <row r="45" spans="1:84" s="178" customFormat="1" ht="13.2" customHeight="1" x14ac:dyDescent="0.25">
      <c r="A45" s="182"/>
      <c r="B45" s="179"/>
      <c r="C45" s="179"/>
      <c r="D45" s="180"/>
      <c r="E45" s="181"/>
      <c r="F45" s="181"/>
      <c r="G45" s="146"/>
      <c r="H45" s="182"/>
      <c r="I45" s="182"/>
      <c r="J45" s="52"/>
      <c r="K45" s="334"/>
      <c r="L45" s="334"/>
      <c r="M45" s="334"/>
      <c r="N45" s="334"/>
      <c r="O45" s="334"/>
      <c r="P45" s="334"/>
      <c r="Q45" s="334"/>
      <c r="R45" s="334"/>
      <c r="S45" s="334"/>
      <c r="T45" s="334"/>
      <c r="U45" s="334"/>
      <c r="V45" s="334"/>
      <c r="W45" s="334"/>
      <c r="X45" s="334"/>
      <c r="Y45" s="334"/>
      <c r="Z45" s="334"/>
      <c r="AA45" s="334"/>
      <c r="AB45" s="334"/>
      <c r="AC45" s="334"/>
      <c r="AD45" s="334"/>
      <c r="AE45" s="334"/>
      <c r="AF45" s="334"/>
      <c r="AG45" s="334"/>
      <c r="AH45" s="334"/>
      <c r="AI45" s="334"/>
      <c r="AJ45" s="334"/>
      <c r="AK45" s="334"/>
      <c r="AL45" s="334"/>
      <c r="AM45" s="334"/>
      <c r="AN45" s="334"/>
      <c r="AO45" s="334"/>
      <c r="AP45" s="334"/>
      <c r="AQ45" s="334"/>
      <c r="AR45" s="334"/>
      <c r="AS45" s="334"/>
      <c r="AT45" s="334"/>
      <c r="AU45" s="334"/>
      <c r="AV45" s="334"/>
      <c r="AW45" s="334"/>
      <c r="AX45" s="334"/>
      <c r="AY45" s="334"/>
      <c r="AZ45" s="334"/>
      <c r="BA45" s="334"/>
      <c r="BB45" s="334"/>
      <c r="BC45" s="334"/>
      <c r="BD45" s="334"/>
      <c r="BE45" s="334"/>
      <c r="BF45" s="334"/>
      <c r="BG45" s="334"/>
      <c r="BH45" s="334"/>
      <c r="BI45" s="334"/>
      <c r="BJ45" s="334"/>
      <c r="BK45" s="334"/>
      <c r="BL45" s="334"/>
      <c r="BM45" s="334"/>
      <c r="BN45" s="334"/>
      <c r="BO45" s="334"/>
      <c r="BP45" s="334"/>
      <c r="BQ45" s="334"/>
      <c r="BR45" s="334"/>
      <c r="BS45" s="334"/>
      <c r="BT45" s="417"/>
      <c r="BU45" s="417"/>
      <c r="BV45" s="417"/>
      <c r="BW45" s="417"/>
      <c r="BX45" s="417"/>
      <c r="BY45" s="417"/>
      <c r="BZ45" s="417"/>
      <c r="CA45" s="417"/>
      <c r="CB45" s="417"/>
      <c r="CC45" s="417"/>
      <c r="CD45" s="417"/>
      <c r="CE45" s="417"/>
      <c r="CF45" s="417"/>
    </row>
    <row r="46" spans="1:84" s="178" customFormat="1" ht="13.2" customHeight="1" x14ac:dyDescent="0.25">
      <c r="A46" s="182"/>
      <c r="B46" s="179"/>
      <c r="C46" s="179" t="s">
        <v>102</v>
      </c>
      <c r="D46" s="180"/>
      <c r="E46" s="181"/>
      <c r="F46" s="181"/>
      <c r="G46" s="146"/>
      <c r="H46" s="182"/>
      <c r="I46" s="182"/>
      <c r="J46" s="52"/>
      <c r="K46" s="334"/>
      <c r="L46" s="334"/>
      <c r="M46" s="334"/>
      <c r="N46" s="334"/>
      <c r="O46" s="334"/>
      <c r="P46" s="334"/>
      <c r="Q46" s="334"/>
      <c r="R46" s="334"/>
      <c r="S46" s="334"/>
      <c r="T46" s="334"/>
      <c r="U46" s="334"/>
      <c r="V46" s="334"/>
      <c r="W46" s="334"/>
      <c r="X46" s="334"/>
      <c r="Y46" s="334"/>
      <c r="Z46" s="334"/>
      <c r="AA46" s="334"/>
      <c r="AB46" s="334"/>
      <c r="AC46" s="334"/>
      <c r="AD46" s="334"/>
      <c r="AE46" s="334"/>
      <c r="AF46" s="334"/>
      <c r="AG46" s="334"/>
      <c r="AH46" s="334"/>
      <c r="AI46" s="334"/>
      <c r="AJ46" s="334"/>
      <c r="AK46" s="334"/>
      <c r="AL46" s="334"/>
      <c r="AM46" s="334"/>
      <c r="AN46" s="334"/>
      <c r="AO46" s="334"/>
      <c r="AP46" s="334"/>
      <c r="AQ46" s="334"/>
      <c r="AR46" s="334"/>
      <c r="AS46" s="334"/>
      <c r="AT46" s="334"/>
      <c r="AU46" s="334"/>
      <c r="AV46" s="334"/>
      <c r="AW46" s="334"/>
      <c r="AX46" s="334"/>
      <c r="AY46" s="334"/>
      <c r="AZ46" s="334"/>
      <c r="BA46" s="334"/>
      <c r="BB46" s="334"/>
      <c r="BC46" s="334"/>
      <c r="BD46" s="334"/>
      <c r="BE46" s="334"/>
      <c r="BF46" s="334"/>
      <c r="BG46" s="334"/>
      <c r="BH46" s="334"/>
      <c r="BI46" s="334"/>
      <c r="BJ46" s="334"/>
      <c r="BK46" s="334"/>
      <c r="BL46" s="334"/>
      <c r="BM46" s="334"/>
      <c r="BN46" s="334"/>
      <c r="BO46" s="334"/>
      <c r="BP46" s="334"/>
      <c r="BQ46" s="334"/>
      <c r="BR46" s="334"/>
      <c r="BS46" s="334"/>
      <c r="BT46" s="417"/>
      <c r="BU46" s="417"/>
      <c r="BV46" s="417"/>
      <c r="BW46" s="417"/>
      <c r="BX46" s="417"/>
      <c r="BY46" s="417"/>
      <c r="BZ46" s="417"/>
      <c r="CA46" s="417"/>
      <c r="CB46" s="417"/>
      <c r="CC46" s="417"/>
      <c r="CD46" s="417"/>
      <c r="CE46" s="417"/>
      <c r="CF46" s="417"/>
    </row>
    <row r="47" spans="1:84" s="178" customFormat="1" ht="13.2" customHeight="1" x14ac:dyDescent="0.25">
      <c r="A47" s="182"/>
      <c r="B47" s="179"/>
      <c r="C47" s="179"/>
      <c r="D47" s="180"/>
      <c r="E47" s="181"/>
      <c r="F47" s="181"/>
      <c r="G47" s="146"/>
      <c r="H47" s="182"/>
      <c r="I47" s="182"/>
      <c r="J47" s="52"/>
      <c r="K47" s="334"/>
      <c r="L47" s="334"/>
      <c r="M47" s="334"/>
      <c r="N47" s="334"/>
      <c r="O47" s="334"/>
      <c r="P47" s="334"/>
      <c r="Q47" s="334"/>
      <c r="R47" s="334"/>
      <c r="S47" s="334"/>
      <c r="T47" s="334"/>
      <c r="U47" s="334"/>
      <c r="V47" s="334"/>
      <c r="W47" s="334"/>
      <c r="X47" s="334"/>
      <c r="Y47" s="334"/>
      <c r="Z47" s="334"/>
      <c r="AA47" s="334"/>
      <c r="AB47" s="334"/>
      <c r="AC47" s="334"/>
      <c r="AD47" s="334"/>
      <c r="AE47" s="334"/>
      <c r="AF47" s="334"/>
      <c r="AG47" s="334"/>
      <c r="AH47" s="334"/>
      <c r="AI47" s="334"/>
      <c r="AJ47" s="334"/>
      <c r="AK47" s="334"/>
      <c r="AL47" s="334"/>
      <c r="AM47" s="334"/>
      <c r="AN47" s="334"/>
      <c r="AO47" s="334"/>
      <c r="AP47" s="334"/>
      <c r="AQ47" s="334"/>
      <c r="AR47" s="334"/>
      <c r="AS47" s="334"/>
      <c r="AT47" s="334"/>
      <c r="AU47" s="334"/>
      <c r="AV47" s="334"/>
      <c r="AW47" s="334"/>
      <c r="AX47" s="334"/>
      <c r="AY47" s="334"/>
      <c r="AZ47" s="334"/>
      <c r="BA47" s="334"/>
      <c r="BB47" s="334"/>
      <c r="BC47" s="334"/>
      <c r="BD47" s="334"/>
      <c r="BE47" s="334"/>
      <c r="BF47" s="334"/>
      <c r="BG47" s="334"/>
      <c r="BH47" s="334"/>
      <c r="BI47" s="334"/>
      <c r="BJ47" s="334"/>
      <c r="BK47" s="334"/>
      <c r="BL47" s="334"/>
      <c r="BM47" s="334"/>
      <c r="BN47" s="334"/>
      <c r="BO47" s="334"/>
      <c r="BP47" s="334"/>
      <c r="BQ47" s="334"/>
      <c r="BR47" s="334"/>
      <c r="BS47" s="334"/>
      <c r="BT47" s="417"/>
      <c r="BU47" s="417"/>
      <c r="BV47" s="417"/>
      <c r="BW47" s="417"/>
      <c r="BX47" s="417"/>
      <c r="BY47" s="417"/>
      <c r="BZ47" s="417"/>
      <c r="CA47" s="417"/>
      <c r="CB47" s="417"/>
      <c r="CC47" s="417"/>
      <c r="CD47" s="417"/>
      <c r="CE47" s="417"/>
      <c r="CF47" s="417"/>
    </row>
    <row r="48" spans="1:84" s="187" customFormat="1" ht="13.2" customHeight="1" x14ac:dyDescent="0.25">
      <c r="A48" s="77"/>
      <c r="B48" s="78"/>
      <c r="C48" s="78"/>
      <c r="D48" s="79"/>
      <c r="E48" s="122" t="str">
        <f xml:space="preserve"> InpFor!E$45</f>
        <v>Units sold in base year - Shoes</v>
      </c>
      <c r="F48" s="357">
        <f xml:space="preserve"> InpFor!F$45</f>
        <v>4000</v>
      </c>
      <c r="G48" s="357" t="str">
        <f xml:space="preserve"> InpFor!G$45</f>
        <v>units pa</v>
      </c>
      <c r="H48" s="357" t="str">
        <f xml:space="preserve"> InpFor!H$45</f>
        <v>Enter for a full financial year</v>
      </c>
      <c r="I48" s="357" t="str">
        <f xml:space="preserve"> InpFor!I$45</f>
        <v>'Sales 04g.xlsm' from S.Jones 30 May 19</v>
      </c>
      <c r="J48" s="508"/>
      <c r="K48" s="348"/>
      <c r="L48" s="348"/>
      <c r="M48" s="348"/>
      <c r="N48" s="348"/>
      <c r="O48" s="348"/>
      <c r="P48" s="348"/>
      <c r="Q48" s="348"/>
      <c r="R48" s="348"/>
      <c r="S48" s="348"/>
      <c r="T48" s="348"/>
      <c r="U48" s="348"/>
      <c r="V48" s="348"/>
      <c r="W48" s="348"/>
      <c r="X48" s="348"/>
      <c r="Y48" s="348"/>
      <c r="Z48" s="348"/>
      <c r="AA48" s="348"/>
      <c r="AB48" s="348"/>
      <c r="AC48" s="348"/>
      <c r="AD48" s="348"/>
      <c r="AE48" s="348"/>
      <c r="AF48" s="348"/>
      <c r="AG48" s="348"/>
      <c r="AH48" s="348"/>
      <c r="AI48" s="348"/>
      <c r="AJ48" s="348"/>
      <c r="AK48" s="348"/>
      <c r="AL48" s="348"/>
      <c r="AM48" s="348"/>
      <c r="AN48" s="348"/>
      <c r="AO48" s="348"/>
      <c r="AP48" s="348"/>
      <c r="AQ48" s="348"/>
      <c r="AR48" s="348"/>
      <c r="AS48" s="348"/>
      <c r="AT48" s="348"/>
      <c r="AU48" s="348"/>
      <c r="AV48" s="348"/>
      <c r="AW48" s="348"/>
      <c r="AX48" s="348"/>
      <c r="AY48" s="348"/>
      <c r="AZ48" s="348"/>
      <c r="BA48" s="348"/>
      <c r="BB48" s="348"/>
      <c r="BC48" s="348"/>
      <c r="BD48" s="348"/>
      <c r="BE48" s="348"/>
      <c r="BF48" s="348"/>
      <c r="BG48" s="348"/>
      <c r="BH48" s="348"/>
      <c r="BI48" s="348"/>
      <c r="BJ48" s="348"/>
      <c r="BK48" s="348"/>
      <c r="BL48" s="348"/>
      <c r="BM48" s="348"/>
      <c r="BN48" s="348"/>
      <c r="BO48" s="348"/>
      <c r="BP48" s="348"/>
      <c r="BQ48" s="348"/>
      <c r="BR48" s="348"/>
      <c r="BS48" s="348"/>
      <c r="BT48" s="415"/>
      <c r="BU48" s="415"/>
      <c r="BV48" s="415"/>
      <c r="BW48" s="415"/>
      <c r="BX48" s="415"/>
      <c r="BY48" s="415"/>
      <c r="BZ48" s="415"/>
      <c r="CA48" s="415"/>
      <c r="CB48" s="415"/>
      <c r="CC48" s="415"/>
      <c r="CD48" s="415"/>
      <c r="CE48" s="415"/>
      <c r="CF48" s="415"/>
    </row>
    <row r="49" spans="1:84" s="187" customFormat="1" ht="13.2" customHeight="1" x14ac:dyDescent="0.25">
      <c r="A49" s="77"/>
      <c r="B49" s="78"/>
      <c r="C49" s="78"/>
      <c r="D49" s="79"/>
      <c r="E49" s="122" t="str">
        <f xml:space="preserve"> InpFor!E$46</f>
        <v>Units sold in base year - Trainers</v>
      </c>
      <c r="F49" s="357">
        <f xml:space="preserve"> InpFor!F$46</f>
        <v>2000</v>
      </c>
      <c r="G49" s="357" t="str">
        <f xml:space="preserve"> InpFor!G$46</f>
        <v>units pa</v>
      </c>
      <c r="H49" s="357" t="str">
        <f xml:space="preserve"> InpFor!H$46</f>
        <v>Enter for a full financial year</v>
      </c>
      <c r="I49" s="357" t="str">
        <f xml:space="preserve"> InpFor!I$46</f>
        <v>'Sales 04g.xlsm' from S.Jones 30 May 19</v>
      </c>
      <c r="J49" s="508"/>
      <c r="K49" s="348"/>
      <c r="L49" s="348"/>
      <c r="M49" s="348"/>
      <c r="N49" s="348"/>
      <c r="O49" s="348"/>
      <c r="P49" s="348"/>
      <c r="Q49" s="348"/>
      <c r="R49" s="348"/>
      <c r="S49" s="348"/>
      <c r="T49" s="348"/>
      <c r="U49" s="348"/>
      <c r="V49" s="348"/>
      <c r="W49" s="348"/>
      <c r="X49" s="348"/>
      <c r="Y49" s="348"/>
      <c r="Z49" s="348"/>
      <c r="AA49" s="348"/>
      <c r="AB49" s="348"/>
      <c r="AC49" s="348"/>
      <c r="AD49" s="348"/>
      <c r="AE49" s="348"/>
      <c r="AF49" s="348"/>
      <c r="AG49" s="348"/>
      <c r="AH49" s="348"/>
      <c r="AI49" s="348"/>
      <c r="AJ49" s="348"/>
      <c r="AK49" s="348"/>
      <c r="AL49" s="348"/>
      <c r="AM49" s="348"/>
      <c r="AN49" s="348"/>
      <c r="AO49" s="348"/>
      <c r="AP49" s="348"/>
      <c r="AQ49" s="348"/>
      <c r="AR49" s="348"/>
      <c r="AS49" s="348"/>
      <c r="AT49" s="348"/>
      <c r="AU49" s="348"/>
      <c r="AV49" s="348"/>
      <c r="AW49" s="348"/>
      <c r="AX49" s="348"/>
      <c r="AY49" s="348"/>
      <c r="AZ49" s="348"/>
      <c r="BA49" s="348"/>
      <c r="BB49" s="348"/>
      <c r="BC49" s="348"/>
      <c r="BD49" s="348"/>
      <c r="BE49" s="348"/>
      <c r="BF49" s="348"/>
      <c r="BG49" s="348"/>
      <c r="BH49" s="348"/>
      <c r="BI49" s="348"/>
      <c r="BJ49" s="348"/>
      <c r="BK49" s="348"/>
      <c r="BL49" s="348"/>
      <c r="BM49" s="348"/>
      <c r="BN49" s="348"/>
      <c r="BO49" s="348"/>
      <c r="BP49" s="348"/>
      <c r="BQ49" s="348"/>
      <c r="BR49" s="348"/>
      <c r="BS49" s="348"/>
      <c r="BT49" s="415"/>
      <c r="BU49" s="415"/>
      <c r="BV49" s="415"/>
      <c r="BW49" s="415"/>
      <c r="BX49" s="415"/>
      <c r="BY49" s="415"/>
      <c r="BZ49" s="415"/>
      <c r="CA49" s="415"/>
      <c r="CB49" s="415"/>
      <c r="CC49" s="415"/>
      <c r="CD49" s="415"/>
      <c r="CE49" s="415"/>
      <c r="CF49" s="415"/>
    </row>
    <row r="50" spans="1:84" s="187" customFormat="1" ht="13.2" customHeight="1" x14ac:dyDescent="0.25">
      <c r="A50" s="77"/>
      <c r="B50" s="78"/>
      <c r="C50" s="78"/>
      <c r="D50" s="79"/>
      <c r="E50" s="122" t="str">
        <f xml:space="preserve"> InpFor!E$47</f>
        <v>Units sold in base year - Boots</v>
      </c>
      <c r="F50" s="357">
        <f xml:space="preserve"> InpFor!F$47</f>
        <v>2500</v>
      </c>
      <c r="G50" s="357" t="str">
        <f xml:space="preserve"> InpFor!G$47</f>
        <v>units pa</v>
      </c>
      <c r="H50" s="357" t="str">
        <f xml:space="preserve"> InpFor!H$47</f>
        <v>Enter for a full financial year</v>
      </c>
      <c r="I50" s="357" t="str">
        <f xml:space="preserve"> InpFor!I$47</f>
        <v>'Sales 04g.xlsm' from S.Jones 30 May 19</v>
      </c>
      <c r="J50" s="508"/>
      <c r="K50" s="348"/>
      <c r="L50" s="348"/>
      <c r="M50" s="348"/>
      <c r="N50" s="348"/>
      <c r="O50" s="348"/>
      <c r="P50" s="348"/>
      <c r="Q50" s="348"/>
      <c r="R50" s="348"/>
      <c r="S50" s="348"/>
      <c r="T50" s="348"/>
      <c r="U50" s="348"/>
      <c r="V50" s="348"/>
      <c r="W50" s="348"/>
      <c r="X50" s="348"/>
      <c r="Y50" s="348"/>
      <c r="Z50" s="348"/>
      <c r="AA50" s="348"/>
      <c r="AB50" s="348"/>
      <c r="AC50" s="348"/>
      <c r="AD50" s="348"/>
      <c r="AE50" s="348"/>
      <c r="AF50" s="348"/>
      <c r="AG50" s="348"/>
      <c r="AH50" s="348"/>
      <c r="AI50" s="348"/>
      <c r="AJ50" s="348"/>
      <c r="AK50" s="348"/>
      <c r="AL50" s="348"/>
      <c r="AM50" s="348"/>
      <c r="AN50" s="348"/>
      <c r="AO50" s="348"/>
      <c r="AP50" s="348"/>
      <c r="AQ50" s="348"/>
      <c r="AR50" s="348"/>
      <c r="AS50" s="348"/>
      <c r="AT50" s="348"/>
      <c r="AU50" s="348"/>
      <c r="AV50" s="348"/>
      <c r="AW50" s="348"/>
      <c r="AX50" s="348"/>
      <c r="AY50" s="348"/>
      <c r="AZ50" s="348"/>
      <c r="BA50" s="348"/>
      <c r="BB50" s="348"/>
      <c r="BC50" s="348"/>
      <c r="BD50" s="348"/>
      <c r="BE50" s="348"/>
      <c r="BF50" s="348"/>
      <c r="BG50" s="348"/>
      <c r="BH50" s="348"/>
      <c r="BI50" s="348"/>
      <c r="BJ50" s="348"/>
      <c r="BK50" s="348"/>
      <c r="BL50" s="348"/>
      <c r="BM50" s="348"/>
      <c r="BN50" s="348"/>
      <c r="BO50" s="348"/>
      <c r="BP50" s="348"/>
      <c r="BQ50" s="348"/>
      <c r="BR50" s="348"/>
      <c r="BS50" s="348"/>
      <c r="BT50" s="415"/>
      <c r="BU50" s="415"/>
      <c r="BV50" s="415"/>
      <c r="BW50" s="415"/>
      <c r="BX50" s="415"/>
      <c r="BY50" s="415"/>
      <c r="BZ50" s="415"/>
      <c r="CA50" s="415"/>
      <c r="CB50" s="415"/>
      <c r="CC50" s="415"/>
      <c r="CD50" s="415"/>
      <c r="CE50" s="415"/>
      <c r="CF50" s="415"/>
    </row>
    <row r="51" spans="1:84" s="178" customFormat="1" ht="4.95" customHeight="1" x14ac:dyDescent="0.25">
      <c r="A51" s="182"/>
      <c r="B51" s="179"/>
      <c r="C51" s="179"/>
      <c r="D51" s="180"/>
      <c r="E51" s="181"/>
      <c r="F51" s="181"/>
      <c r="G51" s="146"/>
      <c r="H51" s="182"/>
      <c r="I51" s="182"/>
      <c r="J51" s="52"/>
      <c r="K51" s="334"/>
      <c r="L51" s="334"/>
      <c r="M51" s="334"/>
      <c r="N51" s="334"/>
      <c r="O51" s="334"/>
      <c r="P51" s="334"/>
      <c r="Q51" s="334"/>
      <c r="R51" s="334"/>
      <c r="S51" s="334"/>
      <c r="T51" s="334"/>
      <c r="U51" s="334"/>
      <c r="V51" s="334"/>
      <c r="W51" s="334"/>
      <c r="X51" s="334"/>
      <c r="Y51" s="334"/>
      <c r="Z51" s="334"/>
      <c r="AA51" s="334"/>
      <c r="AB51" s="334"/>
      <c r="AC51" s="334"/>
      <c r="AD51" s="334"/>
      <c r="AE51" s="334"/>
      <c r="AF51" s="334"/>
      <c r="AG51" s="334"/>
      <c r="AH51" s="334"/>
      <c r="AI51" s="334"/>
      <c r="AJ51" s="334"/>
      <c r="AK51" s="334"/>
      <c r="AL51" s="334"/>
      <c r="AM51" s="334"/>
      <c r="AN51" s="334"/>
      <c r="AO51" s="334"/>
      <c r="AP51" s="334"/>
      <c r="AQ51" s="334"/>
      <c r="AR51" s="334"/>
      <c r="AS51" s="334"/>
      <c r="AT51" s="334"/>
      <c r="AU51" s="334"/>
      <c r="AV51" s="334"/>
      <c r="AW51" s="334"/>
      <c r="AX51" s="334"/>
      <c r="AY51" s="334"/>
      <c r="AZ51" s="334"/>
      <c r="BA51" s="334"/>
      <c r="BB51" s="334"/>
      <c r="BC51" s="334"/>
      <c r="BD51" s="334"/>
      <c r="BE51" s="334"/>
      <c r="BF51" s="334"/>
      <c r="BG51" s="334"/>
      <c r="BH51" s="334"/>
      <c r="BI51" s="334"/>
      <c r="BJ51" s="334"/>
      <c r="BK51" s="334"/>
      <c r="BL51" s="334"/>
      <c r="BM51" s="334"/>
      <c r="BN51" s="334"/>
      <c r="BO51" s="334"/>
      <c r="BP51" s="334"/>
      <c r="BQ51" s="334"/>
      <c r="BR51" s="334"/>
      <c r="BS51" s="334"/>
      <c r="BT51" s="417"/>
      <c r="BU51" s="417"/>
      <c r="BV51" s="417"/>
      <c r="BW51" s="417"/>
      <c r="BX51" s="417"/>
      <c r="BY51" s="417"/>
      <c r="BZ51" s="417"/>
      <c r="CA51" s="417"/>
      <c r="CB51" s="417"/>
      <c r="CC51" s="417"/>
      <c r="CD51" s="417"/>
      <c r="CE51" s="417"/>
      <c r="CF51" s="417"/>
    </row>
    <row r="52" spans="1:84" s="213" customFormat="1" ht="13.2" customHeight="1" x14ac:dyDescent="0.25">
      <c r="A52" s="36"/>
      <c r="B52" s="36"/>
      <c r="C52" s="36"/>
      <c r="D52" s="108"/>
      <c r="E52" s="69" t="str">
        <f t="shared" ref="E52:AJ52" si="20" xml:space="preserve"> E$32</f>
        <v>Cumulative growth in unit sales - Shoes</v>
      </c>
      <c r="F52" s="69">
        <f t="shared" si="20"/>
        <v>0</v>
      </c>
      <c r="G52" s="228" t="str">
        <f t="shared" si="20"/>
        <v>%</v>
      </c>
      <c r="H52" s="69">
        <f t="shared" si="20"/>
        <v>0</v>
      </c>
      <c r="I52" s="69">
        <f t="shared" si="20"/>
        <v>0</v>
      </c>
      <c r="J52" s="583">
        <f t="shared" si="20"/>
        <v>0</v>
      </c>
      <c r="K52" s="583">
        <f t="shared" si="20"/>
        <v>0</v>
      </c>
      <c r="L52" s="583">
        <f t="shared" si="20"/>
        <v>0</v>
      </c>
      <c r="M52" s="583">
        <f t="shared" si="20"/>
        <v>0</v>
      </c>
      <c r="N52" s="583">
        <f t="shared" si="20"/>
        <v>0</v>
      </c>
      <c r="O52" s="583">
        <f t="shared" si="20"/>
        <v>0</v>
      </c>
      <c r="P52" s="583">
        <f t="shared" si="20"/>
        <v>0</v>
      </c>
      <c r="Q52" s="583">
        <f t="shared" si="20"/>
        <v>0</v>
      </c>
      <c r="R52" s="583">
        <f t="shared" si="20"/>
        <v>0</v>
      </c>
      <c r="S52" s="583">
        <f t="shared" si="20"/>
        <v>0</v>
      </c>
      <c r="T52" s="583">
        <f t="shared" si="20"/>
        <v>0</v>
      </c>
      <c r="U52" s="583">
        <f t="shared" si="20"/>
        <v>0</v>
      </c>
      <c r="V52" s="583">
        <f t="shared" si="20"/>
        <v>0</v>
      </c>
      <c r="W52" s="583">
        <f t="shared" si="20"/>
        <v>0</v>
      </c>
      <c r="X52" s="583">
        <f t="shared" si="20"/>
        <v>0</v>
      </c>
      <c r="Y52" s="583">
        <f t="shared" si="20"/>
        <v>0</v>
      </c>
      <c r="Z52" s="583">
        <f t="shared" si="20"/>
        <v>0</v>
      </c>
      <c r="AA52" s="583">
        <f t="shared" si="20"/>
        <v>0</v>
      </c>
      <c r="AB52" s="583">
        <f t="shared" si="20"/>
        <v>0</v>
      </c>
      <c r="AC52" s="583">
        <f t="shared" si="20"/>
        <v>0</v>
      </c>
      <c r="AD52" s="583">
        <f t="shared" si="20"/>
        <v>0</v>
      </c>
      <c r="AE52" s="583">
        <f t="shared" si="20"/>
        <v>0</v>
      </c>
      <c r="AF52" s="583">
        <f t="shared" si="20"/>
        <v>0</v>
      </c>
      <c r="AG52" s="583">
        <f t="shared" si="20"/>
        <v>0</v>
      </c>
      <c r="AH52" s="583">
        <f t="shared" si="20"/>
        <v>0</v>
      </c>
      <c r="AI52" s="583">
        <f t="shared" si="20"/>
        <v>0</v>
      </c>
      <c r="AJ52" s="583">
        <f t="shared" si="20"/>
        <v>0</v>
      </c>
      <c r="AK52" s="583">
        <f t="shared" ref="AK52:BP52" si="21" xml:space="preserve"> AK$32</f>
        <v>-2.0000000000000018E-2</v>
      </c>
      <c r="AL52" s="583">
        <f t="shared" si="21"/>
        <v>-2.0000000000000018E-2</v>
      </c>
      <c r="AM52" s="583">
        <f t="shared" si="21"/>
        <v>-2.0000000000000018E-2</v>
      </c>
      <c r="AN52" s="583">
        <f t="shared" si="21"/>
        <v>-2.0000000000000018E-2</v>
      </c>
      <c r="AO52" s="583">
        <f t="shared" si="21"/>
        <v>-2.0000000000000018E-2</v>
      </c>
      <c r="AP52" s="583">
        <f t="shared" si="21"/>
        <v>-2.0000000000000018E-2</v>
      </c>
      <c r="AQ52" s="583">
        <f t="shared" si="21"/>
        <v>-2.0000000000000018E-2</v>
      </c>
      <c r="AR52" s="583">
        <f t="shared" si="21"/>
        <v>-2.0000000000000018E-2</v>
      </c>
      <c r="AS52" s="583">
        <f t="shared" si="21"/>
        <v>-2.0000000000000018E-2</v>
      </c>
      <c r="AT52" s="583">
        <f t="shared" si="21"/>
        <v>-2.0000000000000018E-2</v>
      </c>
      <c r="AU52" s="583">
        <f t="shared" si="21"/>
        <v>-2.0000000000000018E-2</v>
      </c>
      <c r="AV52" s="583">
        <f t="shared" si="21"/>
        <v>-2.0000000000000018E-2</v>
      </c>
      <c r="AW52" s="583">
        <f t="shared" si="21"/>
        <v>-4.9399999999999999E-2</v>
      </c>
      <c r="AX52" s="583">
        <f t="shared" si="21"/>
        <v>-4.9399999999999999E-2</v>
      </c>
      <c r="AY52" s="583">
        <f t="shared" si="21"/>
        <v>-4.9399999999999999E-2</v>
      </c>
      <c r="AZ52" s="583">
        <f t="shared" si="21"/>
        <v>-4.9399999999999999E-2</v>
      </c>
      <c r="BA52" s="583">
        <f t="shared" si="21"/>
        <v>-4.9399999999999999E-2</v>
      </c>
      <c r="BB52" s="583">
        <f t="shared" si="21"/>
        <v>-4.9399999999999999E-2</v>
      </c>
      <c r="BC52" s="583">
        <f t="shared" si="21"/>
        <v>-4.9399999999999999E-2</v>
      </c>
      <c r="BD52" s="583">
        <f t="shared" si="21"/>
        <v>-4.9399999999999999E-2</v>
      </c>
      <c r="BE52" s="583">
        <f t="shared" si="21"/>
        <v>-4.9399999999999999E-2</v>
      </c>
      <c r="BF52" s="583">
        <f t="shared" si="21"/>
        <v>-4.9399999999999999E-2</v>
      </c>
      <c r="BG52" s="583">
        <f t="shared" si="21"/>
        <v>-4.9399999999999999E-2</v>
      </c>
      <c r="BH52" s="583">
        <f t="shared" si="21"/>
        <v>-4.9399999999999999E-2</v>
      </c>
      <c r="BI52" s="583">
        <f t="shared" si="21"/>
        <v>-8.7424000000000057E-2</v>
      </c>
      <c r="BJ52" s="583">
        <f t="shared" si="21"/>
        <v>-8.7424000000000057E-2</v>
      </c>
      <c r="BK52" s="583">
        <f t="shared" si="21"/>
        <v>-8.7424000000000057E-2</v>
      </c>
      <c r="BL52" s="583">
        <f t="shared" si="21"/>
        <v>-8.7424000000000057E-2</v>
      </c>
      <c r="BM52" s="583">
        <f t="shared" si="21"/>
        <v>-8.7424000000000057E-2</v>
      </c>
      <c r="BN52" s="583">
        <f t="shared" si="21"/>
        <v>-8.7424000000000057E-2</v>
      </c>
      <c r="BO52" s="583">
        <f t="shared" si="21"/>
        <v>-8.7424000000000057E-2</v>
      </c>
      <c r="BP52" s="583">
        <f t="shared" si="21"/>
        <v>-8.7424000000000057E-2</v>
      </c>
      <c r="BQ52" s="583">
        <f t="shared" ref="BQ52:CF52" si="22" xml:space="preserve"> BQ$32</f>
        <v>-8.7424000000000057E-2</v>
      </c>
      <c r="BR52" s="583">
        <f t="shared" si="22"/>
        <v>-8.7424000000000057E-2</v>
      </c>
      <c r="BS52" s="583">
        <f t="shared" si="22"/>
        <v>-8.7424000000000057E-2</v>
      </c>
      <c r="BT52" s="583">
        <f t="shared" si="22"/>
        <v>-8.7424000000000057E-2</v>
      </c>
      <c r="BU52" s="583">
        <f t="shared" si="22"/>
        <v>-0.13305280000000008</v>
      </c>
      <c r="BV52" s="583">
        <f t="shared" si="22"/>
        <v>-0.13305280000000008</v>
      </c>
      <c r="BW52" s="583">
        <f t="shared" si="22"/>
        <v>-0.13305280000000008</v>
      </c>
      <c r="BX52" s="583">
        <f t="shared" si="22"/>
        <v>-0.13305280000000008</v>
      </c>
      <c r="BY52" s="583">
        <f t="shared" si="22"/>
        <v>-0.13305280000000008</v>
      </c>
      <c r="BZ52" s="583">
        <f t="shared" si="22"/>
        <v>-0.13305280000000008</v>
      </c>
      <c r="CA52" s="583">
        <f t="shared" si="22"/>
        <v>-0.13305280000000008</v>
      </c>
      <c r="CB52" s="583">
        <f t="shared" si="22"/>
        <v>-0.13305280000000008</v>
      </c>
      <c r="CC52" s="583">
        <f t="shared" si="22"/>
        <v>-0.13305280000000008</v>
      </c>
      <c r="CD52" s="583">
        <f t="shared" si="22"/>
        <v>-0.13305280000000008</v>
      </c>
      <c r="CE52" s="583">
        <f t="shared" si="22"/>
        <v>-0.13305280000000008</v>
      </c>
      <c r="CF52" s="583">
        <f t="shared" si="22"/>
        <v>-0.13305280000000008</v>
      </c>
    </row>
    <row r="53" spans="1:84" s="213" customFormat="1" ht="13.2" customHeight="1" x14ac:dyDescent="0.25">
      <c r="A53" s="36"/>
      <c r="B53" s="36"/>
      <c r="C53" s="36"/>
      <c r="D53" s="108"/>
      <c r="E53" s="69" t="str">
        <f t="shared" ref="E53:AJ53" si="23" xml:space="preserve"> E$33</f>
        <v>Cumulative growth in unit sales - Trainers</v>
      </c>
      <c r="F53" s="69">
        <f t="shared" si="23"/>
        <v>0</v>
      </c>
      <c r="G53" s="228" t="str">
        <f t="shared" si="23"/>
        <v>%</v>
      </c>
      <c r="H53" s="69">
        <f t="shared" si="23"/>
        <v>0</v>
      </c>
      <c r="I53" s="69">
        <f t="shared" si="23"/>
        <v>0</v>
      </c>
      <c r="J53" s="583">
        <f t="shared" si="23"/>
        <v>0</v>
      </c>
      <c r="K53" s="583">
        <f t="shared" si="23"/>
        <v>0</v>
      </c>
      <c r="L53" s="583">
        <f t="shared" si="23"/>
        <v>0</v>
      </c>
      <c r="M53" s="583">
        <f t="shared" si="23"/>
        <v>0</v>
      </c>
      <c r="N53" s="583">
        <f t="shared" si="23"/>
        <v>0</v>
      </c>
      <c r="O53" s="583">
        <f t="shared" si="23"/>
        <v>0</v>
      </c>
      <c r="P53" s="583">
        <f t="shared" si="23"/>
        <v>0</v>
      </c>
      <c r="Q53" s="583">
        <f t="shared" si="23"/>
        <v>0</v>
      </c>
      <c r="R53" s="583">
        <f t="shared" si="23"/>
        <v>0</v>
      </c>
      <c r="S53" s="583">
        <f t="shared" si="23"/>
        <v>0</v>
      </c>
      <c r="T53" s="583">
        <f t="shared" si="23"/>
        <v>0</v>
      </c>
      <c r="U53" s="583">
        <f t="shared" si="23"/>
        <v>0</v>
      </c>
      <c r="V53" s="583">
        <f t="shared" si="23"/>
        <v>0</v>
      </c>
      <c r="W53" s="583">
        <f t="shared" si="23"/>
        <v>0</v>
      </c>
      <c r="X53" s="583">
        <f t="shared" si="23"/>
        <v>0</v>
      </c>
      <c r="Y53" s="583">
        <f t="shared" si="23"/>
        <v>0</v>
      </c>
      <c r="Z53" s="583">
        <f t="shared" si="23"/>
        <v>0</v>
      </c>
      <c r="AA53" s="583">
        <f t="shared" si="23"/>
        <v>0</v>
      </c>
      <c r="AB53" s="583">
        <f t="shared" si="23"/>
        <v>0</v>
      </c>
      <c r="AC53" s="583">
        <f t="shared" si="23"/>
        <v>0</v>
      </c>
      <c r="AD53" s="583">
        <f t="shared" si="23"/>
        <v>0</v>
      </c>
      <c r="AE53" s="583">
        <f t="shared" si="23"/>
        <v>0</v>
      </c>
      <c r="AF53" s="583">
        <f t="shared" si="23"/>
        <v>0</v>
      </c>
      <c r="AG53" s="583">
        <f t="shared" si="23"/>
        <v>0</v>
      </c>
      <c r="AH53" s="583">
        <f t="shared" si="23"/>
        <v>0</v>
      </c>
      <c r="AI53" s="583">
        <f t="shared" si="23"/>
        <v>0</v>
      </c>
      <c r="AJ53" s="583">
        <f t="shared" si="23"/>
        <v>0</v>
      </c>
      <c r="AK53" s="583">
        <f t="shared" ref="AK53:BP53" si="24" xml:space="preserve"> AK$33</f>
        <v>5.0000000000000044E-2</v>
      </c>
      <c r="AL53" s="583">
        <f t="shared" si="24"/>
        <v>5.0000000000000044E-2</v>
      </c>
      <c r="AM53" s="583">
        <f t="shared" si="24"/>
        <v>5.0000000000000044E-2</v>
      </c>
      <c r="AN53" s="583">
        <f t="shared" si="24"/>
        <v>5.0000000000000044E-2</v>
      </c>
      <c r="AO53" s="583">
        <f t="shared" si="24"/>
        <v>5.0000000000000044E-2</v>
      </c>
      <c r="AP53" s="583">
        <f t="shared" si="24"/>
        <v>5.0000000000000044E-2</v>
      </c>
      <c r="AQ53" s="583">
        <f t="shared" si="24"/>
        <v>5.0000000000000044E-2</v>
      </c>
      <c r="AR53" s="583">
        <f t="shared" si="24"/>
        <v>5.0000000000000044E-2</v>
      </c>
      <c r="AS53" s="583">
        <f t="shared" si="24"/>
        <v>5.0000000000000044E-2</v>
      </c>
      <c r="AT53" s="583">
        <f t="shared" si="24"/>
        <v>5.0000000000000044E-2</v>
      </c>
      <c r="AU53" s="583">
        <f t="shared" si="24"/>
        <v>5.0000000000000044E-2</v>
      </c>
      <c r="AV53" s="583">
        <f t="shared" si="24"/>
        <v>5.0000000000000044E-2</v>
      </c>
      <c r="AW53" s="583">
        <f t="shared" si="24"/>
        <v>0.15500000000000025</v>
      </c>
      <c r="AX53" s="583">
        <f t="shared" si="24"/>
        <v>0.15500000000000025</v>
      </c>
      <c r="AY53" s="583">
        <f t="shared" si="24"/>
        <v>0.15500000000000025</v>
      </c>
      <c r="AZ53" s="583">
        <f t="shared" si="24"/>
        <v>0.15500000000000025</v>
      </c>
      <c r="BA53" s="583">
        <f t="shared" si="24"/>
        <v>0.15500000000000025</v>
      </c>
      <c r="BB53" s="583">
        <f t="shared" si="24"/>
        <v>0.15500000000000025</v>
      </c>
      <c r="BC53" s="583">
        <f t="shared" si="24"/>
        <v>0.15500000000000025</v>
      </c>
      <c r="BD53" s="583">
        <f t="shared" si="24"/>
        <v>0.15500000000000025</v>
      </c>
      <c r="BE53" s="583">
        <f t="shared" si="24"/>
        <v>0.15500000000000025</v>
      </c>
      <c r="BF53" s="583">
        <f t="shared" si="24"/>
        <v>0.15500000000000025</v>
      </c>
      <c r="BG53" s="583">
        <f t="shared" si="24"/>
        <v>0.15500000000000025</v>
      </c>
      <c r="BH53" s="583">
        <f t="shared" si="24"/>
        <v>0.15500000000000025</v>
      </c>
      <c r="BI53" s="583">
        <f t="shared" si="24"/>
        <v>0.32825000000000015</v>
      </c>
      <c r="BJ53" s="583">
        <f t="shared" si="24"/>
        <v>0.32825000000000015</v>
      </c>
      <c r="BK53" s="583">
        <f t="shared" si="24"/>
        <v>0.32825000000000015</v>
      </c>
      <c r="BL53" s="583">
        <f t="shared" si="24"/>
        <v>0.32825000000000015</v>
      </c>
      <c r="BM53" s="583">
        <f t="shared" si="24"/>
        <v>0.32825000000000015</v>
      </c>
      <c r="BN53" s="583">
        <f t="shared" si="24"/>
        <v>0.32825000000000015</v>
      </c>
      <c r="BO53" s="583">
        <f t="shared" si="24"/>
        <v>0.32825000000000015</v>
      </c>
      <c r="BP53" s="583">
        <f t="shared" si="24"/>
        <v>0.32825000000000015</v>
      </c>
      <c r="BQ53" s="583">
        <f t="shared" ref="BQ53:CF53" si="25" xml:space="preserve"> BQ$33</f>
        <v>0.32825000000000015</v>
      </c>
      <c r="BR53" s="583">
        <f t="shared" si="25"/>
        <v>0.32825000000000015</v>
      </c>
      <c r="BS53" s="583">
        <f t="shared" si="25"/>
        <v>0.32825000000000015</v>
      </c>
      <c r="BT53" s="583">
        <f t="shared" si="25"/>
        <v>0.32825000000000015</v>
      </c>
      <c r="BU53" s="583">
        <f t="shared" si="25"/>
        <v>0.59390000000000009</v>
      </c>
      <c r="BV53" s="583">
        <f t="shared" si="25"/>
        <v>0.59390000000000009</v>
      </c>
      <c r="BW53" s="583">
        <f t="shared" si="25"/>
        <v>0.59390000000000009</v>
      </c>
      <c r="BX53" s="583">
        <f t="shared" si="25"/>
        <v>0.59390000000000009</v>
      </c>
      <c r="BY53" s="583">
        <f t="shared" si="25"/>
        <v>0.59390000000000009</v>
      </c>
      <c r="BZ53" s="583">
        <f t="shared" si="25"/>
        <v>0.59390000000000009</v>
      </c>
      <c r="CA53" s="583">
        <f t="shared" si="25"/>
        <v>0.59390000000000009</v>
      </c>
      <c r="CB53" s="583">
        <f t="shared" si="25"/>
        <v>0.59390000000000009</v>
      </c>
      <c r="CC53" s="583">
        <f t="shared" si="25"/>
        <v>0.59390000000000009</v>
      </c>
      <c r="CD53" s="583">
        <f t="shared" si="25"/>
        <v>0.59390000000000009</v>
      </c>
      <c r="CE53" s="583">
        <f t="shared" si="25"/>
        <v>0.59390000000000009</v>
      </c>
      <c r="CF53" s="583">
        <f t="shared" si="25"/>
        <v>0.59390000000000009</v>
      </c>
    </row>
    <row r="54" spans="1:84" s="213" customFormat="1" ht="13.2" customHeight="1" x14ac:dyDescent="0.25">
      <c r="A54" s="36"/>
      <c r="B54" s="36"/>
      <c r="C54" s="36"/>
      <c r="D54" s="108"/>
      <c r="E54" s="69" t="str">
        <f t="shared" ref="E54:AJ54" si="26" xml:space="preserve"> E$34</f>
        <v>Cumulative growth in unit sales - Boots</v>
      </c>
      <c r="F54" s="69">
        <f t="shared" si="26"/>
        <v>0</v>
      </c>
      <c r="G54" s="228" t="str">
        <f t="shared" si="26"/>
        <v>%</v>
      </c>
      <c r="H54" s="69">
        <f t="shared" si="26"/>
        <v>0</v>
      </c>
      <c r="I54" s="69">
        <f t="shared" si="26"/>
        <v>0</v>
      </c>
      <c r="J54" s="583">
        <f t="shared" si="26"/>
        <v>0</v>
      </c>
      <c r="K54" s="583">
        <f t="shared" si="26"/>
        <v>0</v>
      </c>
      <c r="L54" s="583">
        <f t="shared" si="26"/>
        <v>0</v>
      </c>
      <c r="M54" s="583">
        <f t="shared" si="26"/>
        <v>0</v>
      </c>
      <c r="N54" s="583">
        <f t="shared" si="26"/>
        <v>0</v>
      </c>
      <c r="O54" s="583">
        <f t="shared" si="26"/>
        <v>0</v>
      </c>
      <c r="P54" s="583">
        <f t="shared" si="26"/>
        <v>0</v>
      </c>
      <c r="Q54" s="583">
        <f t="shared" si="26"/>
        <v>0</v>
      </c>
      <c r="R54" s="583">
        <f t="shared" si="26"/>
        <v>0</v>
      </c>
      <c r="S54" s="583">
        <f t="shared" si="26"/>
        <v>0</v>
      </c>
      <c r="T54" s="583">
        <f t="shared" si="26"/>
        <v>0</v>
      </c>
      <c r="U54" s="583">
        <f t="shared" si="26"/>
        <v>0</v>
      </c>
      <c r="V54" s="583">
        <f t="shared" si="26"/>
        <v>0</v>
      </c>
      <c r="W54" s="583">
        <f t="shared" si="26"/>
        <v>0</v>
      </c>
      <c r="X54" s="583">
        <f t="shared" si="26"/>
        <v>0</v>
      </c>
      <c r="Y54" s="583">
        <f t="shared" si="26"/>
        <v>0</v>
      </c>
      <c r="Z54" s="583">
        <f t="shared" si="26"/>
        <v>0</v>
      </c>
      <c r="AA54" s="583">
        <f t="shared" si="26"/>
        <v>0</v>
      </c>
      <c r="AB54" s="583">
        <f t="shared" si="26"/>
        <v>0</v>
      </c>
      <c r="AC54" s="583">
        <f t="shared" si="26"/>
        <v>0</v>
      </c>
      <c r="AD54" s="583">
        <f t="shared" si="26"/>
        <v>0</v>
      </c>
      <c r="AE54" s="583">
        <f t="shared" si="26"/>
        <v>0</v>
      </c>
      <c r="AF54" s="583">
        <f t="shared" si="26"/>
        <v>0</v>
      </c>
      <c r="AG54" s="583">
        <f t="shared" si="26"/>
        <v>0</v>
      </c>
      <c r="AH54" s="583">
        <f t="shared" si="26"/>
        <v>0</v>
      </c>
      <c r="AI54" s="583">
        <f t="shared" si="26"/>
        <v>0</v>
      </c>
      <c r="AJ54" s="583">
        <f t="shared" si="26"/>
        <v>0</v>
      </c>
      <c r="AK54" s="583">
        <f t="shared" ref="AK54:BP54" si="27" xml:space="preserve"> AK$34</f>
        <v>0.19999999999999996</v>
      </c>
      <c r="AL54" s="583">
        <f t="shared" si="27"/>
        <v>0.19999999999999996</v>
      </c>
      <c r="AM54" s="583">
        <f t="shared" si="27"/>
        <v>0.19999999999999996</v>
      </c>
      <c r="AN54" s="583">
        <f t="shared" si="27"/>
        <v>0.19999999999999996</v>
      </c>
      <c r="AO54" s="583">
        <f t="shared" si="27"/>
        <v>0.19999999999999996</v>
      </c>
      <c r="AP54" s="583">
        <f t="shared" si="27"/>
        <v>0.19999999999999996</v>
      </c>
      <c r="AQ54" s="583">
        <f t="shared" si="27"/>
        <v>0.19999999999999996</v>
      </c>
      <c r="AR54" s="583">
        <f t="shared" si="27"/>
        <v>0.19999999999999996</v>
      </c>
      <c r="AS54" s="583">
        <f t="shared" si="27"/>
        <v>0.19999999999999996</v>
      </c>
      <c r="AT54" s="583">
        <f t="shared" si="27"/>
        <v>0.19999999999999996</v>
      </c>
      <c r="AU54" s="583">
        <f t="shared" si="27"/>
        <v>0.19999999999999996</v>
      </c>
      <c r="AV54" s="583">
        <f t="shared" si="27"/>
        <v>0.19999999999999996</v>
      </c>
      <c r="AW54" s="583">
        <f t="shared" si="27"/>
        <v>0.5</v>
      </c>
      <c r="AX54" s="583">
        <f t="shared" si="27"/>
        <v>0.5</v>
      </c>
      <c r="AY54" s="583">
        <f t="shared" si="27"/>
        <v>0.5</v>
      </c>
      <c r="AZ54" s="583">
        <f t="shared" si="27"/>
        <v>0.5</v>
      </c>
      <c r="BA54" s="583">
        <f t="shared" si="27"/>
        <v>0.5</v>
      </c>
      <c r="BB54" s="583">
        <f t="shared" si="27"/>
        <v>0.5</v>
      </c>
      <c r="BC54" s="583">
        <f t="shared" si="27"/>
        <v>0.5</v>
      </c>
      <c r="BD54" s="583">
        <f t="shared" si="27"/>
        <v>0.5</v>
      </c>
      <c r="BE54" s="583">
        <f t="shared" si="27"/>
        <v>0.5</v>
      </c>
      <c r="BF54" s="583">
        <f t="shared" si="27"/>
        <v>0.5</v>
      </c>
      <c r="BG54" s="583">
        <f t="shared" si="27"/>
        <v>0.5</v>
      </c>
      <c r="BH54" s="583">
        <f t="shared" si="27"/>
        <v>0.5</v>
      </c>
      <c r="BI54" s="583">
        <f t="shared" si="27"/>
        <v>0.95000000000000018</v>
      </c>
      <c r="BJ54" s="583">
        <f t="shared" si="27"/>
        <v>0.95000000000000018</v>
      </c>
      <c r="BK54" s="583">
        <f t="shared" si="27"/>
        <v>0.95000000000000018</v>
      </c>
      <c r="BL54" s="583">
        <f t="shared" si="27"/>
        <v>0.95000000000000018</v>
      </c>
      <c r="BM54" s="583">
        <f t="shared" si="27"/>
        <v>0.95000000000000018</v>
      </c>
      <c r="BN54" s="583">
        <f t="shared" si="27"/>
        <v>0.95000000000000018</v>
      </c>
      <c r="BO54" s="583">
        <f t="shared" si="27"/>
        <v>0.95000000000000018</v>
      </c>
      <c r="BP54" s="583">
        <f t="shared" si="27"/>
        <v>0.95000000000000018</v>
      </c>
      <c r="BQ54" s="583">
        <f t="shared" ref="BQ54:CF54" si="28" xml:space="preserve"> BQ$34</f>
        <v>0.95000000000000018</v>
      </c>
      <c r="BR54" s="583">
        <f t="shared" si="28"/>
        <v>0.95000000000000018</v>
      </c>
      <c r="BS54" s="583">
        <f t="shared" si="28"/>
        <v>0.95000000000000018</v>
      </c>
      <c r="BT54" s="583">
        <f t="shared" si="28"/>
        <v>0.95000000000000018</v>
      </c>
      <c r="BU54" s="583">
        <f t="shared" si="28"/>
        <v>1.5350000000000001</v>
      </c>
      <c r="BV54" s="583">
        <f t="shared" si="28"/>
        <v>1.5350000000000001</v>
      </c>
      <c r="BW54" s="583">
        <f t="shared" si="28"/>
        <v>1.5350000000000001</v>
      </c>
      <c r="BX54" s="583">
        <f t="shared" si="28"/>
        <v>1.5350000000000001</v>
      </c>
      <c r="BY54" s="583">
        <f t="shared" si="28"/>
        <v>1.5350000000000001</v>
      </c>
      <c r="BZ54" s="583">
        <f t="shared" si="28"/>
        <v>1.5350000000000001</v>
      </c>
      <c r="CA54" s="583">
        <f t="shared" si="28"/>
        <v>1.5350000000000001</v>
      </c>
      <c r="CB54" s="583">
        <f t="shared" si="28"/>
        <v>1.5350000000000001</v>
      </c>
      <c r="CC54" s="583">
        <f t="shared" si="28"/>
        <v>1.5350000000000001</v>
      </c>
      <c r="CD54" s="583">
        <f t="shared" si="28"/>
        <v>1.5350000000000001</v>
      </c>
      <c r="CE54" s="583">
        <f t="shared" si="28"/>
        <v>1.5350000000000001</v>
      </c>
      <c r="CF54" s="583">
        <f t="shared" si="28"/>
        <v>1.5350000000000001</v>
      </c>
    </row>
    <row r="55" spans="1:84" s="178" customFormat="1" ht="4.95" customHeight="1" x14ac:dyDescent="0.25">
      <c r="A55" s="182"/>
      <c r="B55" s="179"/>
      <c r="C55" s="179"/>
      <c r="D55" s="180"/>
      <c r="E55" s="181"/>
      <c r="F55" s="181"/>
      <c r="G55" s="146"/>
      <c r="H55" s="182"/>
      <c r="I55" s="182"/>
      <c r="J55" s="52"/>
      <c r="K55" s="334"/>
      <c r="L55" s="334"/>
      <c r="M55" s="334"/>
      <c r="N55" s="334"/>
      <c r="O55" s="334"/>
      <c r="P55" s="334"/>
      <c r="Q55" s="334"/>
      <c r="R55" s="334"/>
      <c r="S55" s="334"/>
      <c r="T55" s="334"/>
      <c r="U55" s="334"/>
      <c r="V55" s="334"/>
      <c r="W55" s="334"/>
      <c r="X55" s="334"/>
      <c r="Y55" s="334"/>
      <c r="Z55" s="334"/>
      <c r="AA55" s="334"/>
      <c r="AB55" s="334"/>
      <c r="AC55" s="334"/>
      <c r="AD55" s="334"/>
      <c r="AE55" s="334"/>
      <c r="AF55" s="334"/>
      <c r="AG55" s="334"/>
      <c r="AH55" s="334"/>
      <c r="AI55" s="334"/>
      <c r="AJ55" s="334"/>
      <c r="AK55" s="334"/>
      <c r="AL55" s="334"/>
      <c r="AM55" s="334"/>
      <c r="AN55" s="334"/>
      <c r="AO55" s="334"/>
      <c r="AP55" s="334"/>
      <c r="AQ55" s="334"/>
      <c r="AR55" s="334"/>
      <c r="AS55" s="334"/>
      <c r="AT55" s="334"/>
      <c r="AU55" s="334"/>
      <c r="AV55" s="334"/>
      <c r="AW55" s="334"/>
      <c r="AX55" s="334"/>
      <c r="AY55" s="334"/>
      <c r="AZ55" s="334"/>
      <c r="BA55" s="334"/>
      <c r="BB55" s="334"/>
      <c r="BC55" s="334"/>
      <c r="BD55" s="334"/>
      <c r="BE55" s="334"/>
      <c r="BF55" s="334"/>
      <c r="BG55" s="334"/>
      <c r="BH55" s="334"/>
      <c r="BI55" s="334"/>
      <c r="BJ55" s="334"/>
      <c r="BK55" s="334"/>
      <c r="BL55" s="334"/>
      <c r="BM55" s="334"/>
      <c r="BN55" s="334"/>
      <c r="BO55" s="334"/>
      <c r="BP55" s="334"/>
      <c r="BQ55" s="334"/>
      <c r="BR55" s="334"/>
      <c r="BS55" s="334"/>
      <c r="BT55" s="417"/>
      <c r="BU55" s="417"/>
      <c r="BV55" s="417"/>
      <c r="BW55" s="417"/>
      <c r="BX55" s="417"/>
      <c r="BY55" s="417"/>
      <c r="BZ55" s="417"/>
      <c r="CA55" s="417"/>
      <c r="CB55" s="417"/>
      <c r="CC55" s="417"/>
      <c r="CD55" s="417"/>
      <c r="CE55" s="417"/>
      <c r="CF55" s="417"/>
    </row>
    <row r="56" spans="1:84" s="583" customFormat="1" ht="13.2" customHeight="1" x14ac:dyDescent="0.25">
      <c r="A56" s="590"/>
      <c r="B56" s="590"/>
      <c r="C56" s="590"/>
      <c r="D56" s="590"/>
      <c r="E56" s="583" t="str">
        <f t="shared" ref="E56:AJ56" si="29" xml:space="preserve"> E$43</f>
        <v>Seasonality of unit sales - Shoes</v>
      </c>
      <c r="F56" s="583">
        <f t="shared" si="29"/>
        <v>0</v>
      </c>
      <c r="G56" s="583" t="str">
        <f t="shared" si="29"/>
        <v>% of pa total</v>
      </c>
      <c r="H56" s="583">
        <f t="shared" si="29"/>
        <v>0</v>
      </c>
      <c r="I56" s="583">
        <f t="shared" si="29"/>
        <v>0</v>
      </c>
      <c r="J56" s="583">
        <f t="shared" si="29"/>
        <v>6.0700000000000029</v>
      </c>
      <c r="K56" s="583">
        <f t="shared" si="29"/>
        <v>0</v>
      </c>
      <c r="L56" s="583">
        <f t="shared" si="29"/>
        <v>7.0000000000000007E-2</v>
      </c>
      <c r="M56" s="583">
        <f t="shared" si="29"/>
        <v>0.08</v>
      </c>
      <c r="N56" s="583">
        <f t="shared" si="29"/>
        <v>0.08</v>
      </c>
      <c r="O56" s="583">
        <f t="shared" si="29"/>
        <v>0.09</v>
      </c>
      <c r="P56" s="583">
        <f t="shared" si="29"/>
        <v>0.11</v>
      </c>
      <c r="Q56" s="583">
        <f t="shared" si="29"/>
        <v>0.11</v>
      </c>
      <c r="R56" s="583">
        <f t="shared" si="29"/>
        <v>0.1</v>
      </c>
      <c r="S56" s="583">
        <f t="shared" si="29"/>
        <v>0.08</v>
      </c>
      <c r="T56" s="583">
        <f t="shared" si="29"/>
        <v>7.0000000000000007E-2</v>
      </c>
      <c r="U56" s="583">
        <f t="shared" si="29"/>
        <v>7.0000000000000007E-2</v>
      </c>
      <c r="V56" s="583">
        <f t="shared" si="29"/>
        <v>7.0000000000000007E-2</v>
      </c>
      <c r="W56" s="583">
        <f t="shared" si="29"/>
        <v>7.0000000000000007E-2</v>
      </c>
      <c r="X56" s="583">
        <f t="shared" si="29"/>
        <v>7.0000000000000007E-2</v>
      </c>
      <c r="Y56" s="583">
        <f t="shared" si="29"/>
        <v>0.08</v>
      </c>
      <c r="Z56" s="583">
        <f t="shared" si="29"/>
        <v>0.08</v>
      </c>
      <c r="AA56" s="583">
        <f t="shared" si="29"/>
        <v>0.09</v>
      </c>
      <c r="AB56" s="583">
        <f t="shared" si="29"/>
        <v>0.11</v>
      </c>
      <c r="AC56" s="583">
        <f t="shared" si="29"/>
        <v>0.11</v>
      </c>
      <c r="AD56" s="583">
        <f t="shared" si="29"/>
        <v>0.1</v>
      </c>
      <c r="AE56" s="583">
        <f t="shared" si="29"/>
        <v>0.08</v>
      </c>
      <c r="AF56" s="583">
        <f t="shared" si="29"/>
        <v>7.0000000000000007E-2</v>
      </c>
      <c r="AG56" s="583">
        <f t="shared" si="29"/>
        <v>7.0000000000000007E-2</v>
      </c>
      <c r="AH56" s="583">
        <f t="shared" si="29"/>
        <v>7.0000000000000007E-2</v>
      </c>
      <c r="AI56" s="583">
        <f t="shared" si="29"/>
        <v>7.0000000000000007E-2</v>
      </c>
      <c r="AJ56" s="583">
        <f t="shared" si="29"/>
        <v>7.0000000000000007E-2</v>
      </c>
      <c r="AK56" s="583">
        <f t="shared" ref="AK56:BP56" si="30" xml:space="preserve"> AK$43</f>
        <v>0.08</v>
      </c>
      <c r="AL56" s="583">
        <f t="shared" si="30"/>
        <v>0.08</v>
      </c>
      <c r="AM56" s="583">
        <f t="shared" si="30"/>
        <v>0.09</v>
      </c>
      <c r="AN56" s="583">
        <f t="shared" si="30"/>
        <v>0.11</v>
      </c>
      <c r="AO56" s="583">
        <f t="shared" si="30"/>
        <v>0.11</v>
      </c>
      <c r="AP56" s="583">
        <f t="shared" si="30"/>
        <v>0.1</v>
      </c>
      <c r="AQ56" s="583">
        <f t="shared" si="30"/>
        <v>0.08</v>
      </c>
      <c r="AR56" s="583">
        <f t="shared" si="30"/>
        <v>7.0000000000000007E-2</v>
      </c>
      <c r="AS56" s="583">
        <f t="shared" si="30"/>
        <v>7.0000000000000007E-2</v>
      </c>
      <c r="AT56" s="583">
        <f t="shared" si="30"/>
        <v>7.0000000000000007E-2</v>
      </c>
      <c r="AU56" s="583">
        <f t="shared" si="30"/>
        <v>7.0000000000000007E-2</v>
      </c>
      <c r="AV56" s="583">
        <f t="shared" si="30"/>
        <v>7.0000000000000007E-2</v>
      </c>
      <c r="AW56" s="583">
        <f t="shared" si="30"/>
        <v>0.08</v>
      </c>
      <c r="AX56" s="583">
        <f t="shared" si="30"/>
        <v>0.08</v>
      </c>
      <c r="AY56" s="583">
        <f t="shared" si="30"/>
        <v>0.09</v>
      </c>
      <c r="AZ56" s="583">
        <f t="shared" si="30"/>
        <v>0.11</v>
      </c>
      <c r="BA56" s="583">
        <f t="shared" si="30"/>
        <v>0.11</v>
      </c>
      <c r="BB56" s="583">
        <f t="shared" si="30"/>
        <v>0.1</v>
      </c>
      <c r="BC56" s="583">
        <f t="shared" si="30"/>
        <v>0.08</v>
      </c>
      <c r="BD56" s="583">
        <f t="shared" si="30"/>
        <v>7.0000000000000007E-2</v>
      </c>
      <c r="BE56" s="583">
        <f t="shared" si="30"/>
        <v>7.0000000000000007E-2</v>
      </c>
      <c r="BF56" s="583">
        <f t="shared" si="30"/>
        <v>7.0000000000000007E-2</v>
      </c>
      <c r="BG56" s="583">
        <f t="shared" si="30"/>
        <v>7.0000000000000007E-2</v>
      </c>
      <c r="BH56" s="583">
        <f t="shared" si="30"/>
        <v>7.0000000000000007E-2</v>
      </c>
      <c r="BI56" s="583">
        <f t="shared" si="30"/>
        <v>0.08</v>
      </c>
      <c r="BJ56" s="583">
        <f t="shared" si="30"/>
        <v>0.08</v>
      </c>
      <c r="BK56" s="583">
        <f t="shared" si="30"/>
        <v>0.09</v>
      </c>
      <c r="BL56" s="583">
        <f t="shared" si="30"/>
        <v>0.11</v>
      </c>
      <c r="BM56" s="583">
        <f t="shared" si="30"/>
        <v>0.11</v>
      </c>
      <c r="BN56" s="583">
        <f t="shared" si="30"/>
        <v>0.1</v>
      </c>
      <c r="BO56" s="583">
        <f t="shared" si="30"/>
        <v>0.08</v>
      </c>
      <c r="BP56" s="583">
        <f t="shared" si="30"/>
        <v>7.0000000000000007E-2</v>
      </c>
      <c r="BQ56" s="583">
        <f t="shared" ref="BQ56:CF56" si="31" xml:space="preserve"> BQ$43</f>
        <v>7.0000000000000007E-2</v>
      </c>
      <c r="BR56" s="583">
        <f t="shared" si="31"/>
        <v>7.0000000000000007E-2</v>
      </c>
      <c r="BS56" s="583">
        <f t="shared" si="31"/>
        <v>7.0000000000000007E-2</v>
      </c>
      <c r="BT56" s="583">
        <f t="shared" si="31"/>
        <v>7.0000000000000007E-2</v>
      </c>
      <c r="BU56" s="583">
        <f t="shared" si="31"/>
        <v>0.08</v>
      </c>
      <c r="BV56" s="583">
        <f t="shared" si="31"/>
        <v>0.08</v>
      </c>
      <c r="BW56" s="583">
        <f t="shared" si="31"/>
        <v>0.09</v>
      </c>
      <c r="BX56" s="583">
        <f t="shared" si="31"/>
        <v>0.11</v>
      </c>
      <c r="BY56" s="583">
        <f t="shared" si="31"/>
        <v>0.11</v>
      </c>
      <c r="BZ56" s="583">
        <f t="shared" si="31"/>
        <v>0.1</v>
      </c>
      <c r="CA56" s="583">
        <f t="shared" si="31"/>
        <v>0.08</v>
      </c>
      <c r="CB56" s="583">
        <f t="shared" si="31"/>
        <v>7.0000000000000007E-2</v>
      </c>
      <c r="CC56" s="583">
        <f t="shared" si="31"/>
        <v>7.0000000000000007E-2</v>
      </c>
      <c r="CD56" s="583">
        <f t="shared" si="31"/>
        <v>7.0000000000000007E-2</v>
      </c>
      <c r="CE56" s="583">
        <f t="shared" si="31"/>
        <v>7.0000000000000007E-2</v>
      </c>
      <c r="CF56" s="583">
        <f t="shared" si="31"/>
        <v>7.0000000000000007E-2</v>
      </c>
    </row>
    <row r="57" spans="1:84" s="178" customFormat="1" ht="4.95" customHeight="1" x14ac:dyDescent="0.25">
      <c r="A57" s="182"/>
      <c r="B57" s="179"/>
      <c r="C57" s="179"/>
      <c r="D57" s="180"/>
      <c r="E57" s="181"/>
      <c r="F57" s="181"/>
      <c r="G57" s="146"/>
      <c r="H57" s="181"/>
      <c r="I57" s="181"/>
      <c r="J57" s="334"/>
      <c r="K57" s="334"/>
      <c r="L57" s="334"/>
      <c r="M57" s="334"/>
      <c r="N57" s="334"/>
      <c r="O57" s="334"/>
      <c r="P57" s="334"/>
      <c r="Q57" s="334"/>
      <c r="R57" s="334"/>
      <c r="S57" s="334"/>
      <c r="T57" s="334"/>
      <c r="U57" s="334"/>
      <c r="V57" s="334"/>
      <c r="W57" s="334"/>
      <c r="X57" s="334"/>
      <c r="Y57" s="334"/>
      <c r="Z57" s="334"/>
      <c r="AA57" s="334"/>
      <c r="AB57" s="334"/>
      <c r="AC57" s="334"/>
      <c r="AD57" s="334"/>
      <c r="AE57" s="334"/>
      <c r="AF57" s="334"/>
      <c r="AG57" s="334"/>
      <c r="AH57" s="334"/>
      <c r="AI57" s="334"/>
      <c r="AJ57" s="334"/>
      <c r="AK57" s="334"/>
      <c r="AL57" s="334"/>
      <c r="AM57" s="334"/>
      <c r="AN57" s="334"/>
      <c r="AO57" s="334"/>
      <c r="AP57" s="334"/>
      <c r="AQ57" s="334"/>
      <c r="AR57" s="334"/>
      <c r="AS57" s="334"/>
      <c r="AT57" s="334"/>
      <c r="AU57" s="334"/>
      <c r="AV57" s="334"/>
      <c r="AW57" s="334"/>
      <c r="AX57" s="334"/>
      <c r="AY57" s="334"/>
      <c r="AZ57" s="334"/>
      <c r="BA57" s="334"/>
      <c r="BB57" s="334"/>
      <c r="BC57" s="334"/>
      <c r="BD57" s="334"/>
      <c r="BE57" s="334"/>
      <c r="BF57" s="334"/>
      <c r="BG57" s="334"/>
      <c r="BH57" s="334"/>
      <c r="BI57" s="334"/>
      <c r="BJ57" s="334"/>
      <c r="BK57" s="334"/>
      <c r="BL57" s="334"/>
      <c r="BM57" s="334"/>
      <c r="BN57" s="334"/>
      <c r="BO57" s="334"/>
      <c r="BP57" s="334"/>
      <c r="BQ57" s="334"/>
      <c r="BR57" s="334"/>
      <c r="BS57" s="334"/>
      <c r="BT57" s="334"/>
      <c r="BU57" s="334"/>
      <c r="BV57" s="334"/>
      <c r="BW57" s="334"/>
      <c r="BX57" s="334"/>
      <c r="BY57" s="334"/>
      <c r="BZ57" s="334"/>
      <c r="CA57" s="334"/>
      <c r="CB57" s="334"/>
      <c r="CC57" s="334"/>
      <c r="CD57" s="334"/>
      <c r="CE57" s="334"/>
      <c r="CF57" s="334"/>
    </row>
    <row r="58" spans="1:84" s="187" customFormat="1" ht="13.2" customHeight="1" x14ac:dyDescent="0.25">
      <c r="A58" s="77"/>
      <c r="B58" s="78"/>
      <c r="C58" s="78"/>
      <c r="D58" s="79"/>
      <c r="E58" s="122" t="str">
        <f xml:space="preserve"> Time!E$55</f>
        <v>Forecast period flag</v>
      </c>
      <c r="F58" s="122">
        <f xml:space="preserve"> Time!F$55</f>
        <v>0</v>
      </c>
      <c r="G58" s="227" t="str">
        <f xml:space="preserve"> Time!G$55</f>
        <v>flag</v>
      </c>
      <c r="H58" s="122">
        <f xml:space="preserve"> Time!H$55</f>
        <v>0</v>
      </c>
      <c r="I58" s="122">
        <f xml:space="preserve"> Time!I$55</f>
        <v>0</v>
      </c>
      <c r="J58" s="348">
        <f xml:space="preserve"> Time!J$55</f>
        <v>60</v>
      </c>
      <c r="K58" s="348">
        <f xml:space="preserve"> Time!K$55</f>
        <v>0</v>
      </c>
      <c r="L58" s="348">
        <f xml:space="preserve"> Time!L$55</f>
        <v>0</v>
      </c>
      <c r="M58" s="348">
        <f xml:space="preserve"> Time!M$55</f>
        <v>0</v>
      </c>
      <c r="N58" s="348">
        <f xml:space="preserve"> Time!N$55</f>
        <v>0</v>
      </c>
      <c r="O58" s="348">
        <f xml:space="preserve"> Time!O$55</f>
        <v>0</v>
      </c>
      <c r="P58" s="348">
        <f xml:space="preserve"> Time!P$55</f>
        <v>0</v>
      </c>
      <c r="Q58" s="348">
        <f xml:space="preserve"> Time!Q$55</f>
        <v>0</v>
      </c>
      <c r="R58" s="348">
        <f xml:space="preserve"> Time!R$55</f>
        <v>0</v>
      </c>
      <c r="S58" s="348">
        <f xml:space="preserve"> Time!S$55</f>
        <v>0</v>
      </c>
      <c r="T58" s="348">
        <f xml:space="preserve"> Time!T$55</f>
        <v>0</v>
      </c>
      <c r="U58" s="348">
        <f xml:space="preserve"> Time!U$55</f>
        <v>0</v>
      </c>
      <c r="V58" s="348">
        <f xml:space="preserve"> Time!V$55</f>
        <v>0</v>
      </c>
      <c r="W58" s="348">
        <f xml:space="preserve"> Time!W$55</f>
        <v>0</v>
      </c>
      <c r="X58" s="348">
        <f xml:space="preserve"> Time!X$55</f>
        <v>0</v>
      </c>
      <c r="Y58" s="348">
        <f xml:space="preserve"> Time!Y$55</f>
        <v>1</v>
      </c>
      <c r="Z58" s="348">
        <f xml:space="preserve"> Time!Z$55</f>
        <v>1</v>
      </c>
      <c r="AA58" s="348">
        <f xml:space="preserve"> Time!AA$55</f>
        <v>1</v>
      </c>
      <c r="AB58" s="348">
        <f xml:space="preserve"> Time!AB$55</f>
        <v>1</v>
      </c>
      <c r="AC58" s="348">
        <f xml:space="preserve"> Time!AC$55</f>
        <v>1</v>
      </c>
      <c r="AD58" s="348">
        <f xml:space="preserve"> Time!AD$55</f>
        <v>1</v>
      </c>
      <c r="AE58" s="348">
        <f xml:space="preserve"> Time!AE$55</f>
        <v>1</v>
      </c>
      <c r="AF58" s="348">
        <f xml:space="preserve"> Time!AF$55</f>
        <v>1</v>
      </c>
      <c r="AG58" s="348">
        <f xml:space="preserve"> Time!AG$55</f>
        <v>1</v>
      </c>
      <c r="AH58" s="348">
        <f xml:space="preserve"> Time!AH$55</f>
        <v>1</v>
      </c>
      <c r="AI58" s="348">
        <f xml:space="preserve"> Time!AI$55</f>
        <v>1</v>
      </c>
      <c r="AJ58" s="348">
        <f xml:space="preserve"> Time!AJ$55</f>
        <v>1</v>
      </c>
      <c r="AK58" s="348">
        <f xml:space="preserve"> Time!AK$55</f>
        <v>1</v>
      </c>
      <c r="AL58" s="348">
        <f xml:space="preserve"> Time!AL$55</f>
        <v>1</v>
      </c>
      <c r="AM58" s="348">
        <f xml:space="preserve"> Time!AM$55</f>
        <v>1</v>
      </c>
      <c r="AN58" s="348">
        <f xml:space="preserve"> Time!AN$55</f>
        <v>1</v>
      </c>
      <c r="AO58" s="348">
        <f xml:space="preserve"> Time!AO$55</f>
        <v>1</v>
      </c>
      <c r="AP58" s="348">
        <f xml:space="preserve"> Time!AP$55</f>
        <v>1</v>
      </c>
      <c r="AQ58" s="348">
        <f xml:space="preserve"> Time!AQ$55</f>
        <v>1</v>
      </c>
      <c r="AR58" s="348">
        <f xml:space="preserve"> Time!AR$55</f>
        <v>1</v>
      </c>
      <c r="AS58" s="348">
        <f xml:space="preserve"> Time!AS$55</f>
        <v>1</v>
      </c>
      <c r="AT58" s="348">
        <f xml:space="preserve"> Time!AT$55</f>
        <v>1</v>
      </c>
      <c r="AU58" s="348">
        <f xml:space="preserve"> Time!AU$55</f>
        <v>1</v>
      </c>
      <c r="AV58" s="348">
        <f xml:space="preserve"> Time!AV$55</f>
        <v>1</v>
      </c>
      <c r="AW58" s="348">
        <f xml:space="preserve"> Time!AW$55</f>
        <v>1</v>
      </c>
      <c r="AX58" s="348">
        <f xml:space="preserve"> Time!AX$55</f>
        <v>1</v>
      </c>
      <c r="AY58" s="348">
        <f xml:space="preserve"> Time!AY$55</f>
        <v>1</v>
      </c>
      <c r="AZ58" s="348">
        <f xml:space="preserve"> Time!AZ$55</f>
        <v>1</v>
      </c>
      <c r="BA58" s="348">
        <f xml:space="preserve"> Time!BA$55</f>
        <v>1</v>
      </c>
      <c r="BB58" s="348">
        <f xml:space="preserve"> Time!BB$55</f>
        <v>1</v>
      </c>
      <c r="BC58" s="348">
        <f xml:space="preserve"> Time!BC$55</f>
        <v>1</v>
      </c>
      <c r="BD58" s="348">
        <f xml:space="preserve"> Time!BD$55</f>
        <v>1</v>
      </c>
      <c r="BE58" s="348">
        <f xml:space="preserve"> Time!BE$55</f>
        <v>1</v>
      </c>
      <c r="BF58" s="348">
        <f xml:space="preserve"> Time!BF$55</f>
        <v>1</v>
      </c>
      <c r="BG58" s="348">
        <f xml:space="preserve"> Time!BG$55</f>
        <v>1</v>
      </c>
      <c r="BH58" s="348">
        <f xml:space="preserve"> Time!BH$55</f>
        <v>1</v>
      </c>
      <c r="BI58" s="348">
        <f xml:space="preserve"> Time!BI$55</f>
        <v>1</v>
      </c>
      <c r="BJ58" s="348">
        <f xml:space="preserve"> Time!BJ$55</f>
        <v>1</v>
      </c>
      <c r="BK58" s="348">
        <f xml:space="preserve"> Time!BK$55</f>
        <v>1</v>
      </c>
      <c r="BL58" s="348">
        <f xml:space="preserve"> Time!BL$55</f>
        <v>1</v>
      </c>
      <c r="BM58" s="348">
        <f xml:space="preserve"> Time!BM$55</f>
        <v>1</v>
      </c>
      <c r="BN58" s="348">
        <f xml:space="preserve"> Time!BN$55</f>
        <v>1</v>
      </c>
      <c r="BO58" s="348">
        <f xml:space="preserve"> Time!BO$55</f>
        <v>1</v>
      </c>
      <c r="BP58" s="348">
        <f xml:space="preserve"> Time!BP$55</f>
        <v>1</v>
      </c>
      <c r="BQ58" s="348">
        <f xml:space="preserve"> Time!BQ$55</f>
        <v>1</v>
      </c>
      <c r="BR58" s="348">
        <f xml:space="preserve"> Time!BR$55</f>
        <v>1</v>
      </c>
      <c r="BS58" s="348">
        <f xml:space="preserve"> Time!BS$55</f>
        <v>1</v>
      </c>
      <c r="BT58" s="348">
        <f xml:space="preserve"> Time!BT$55</f>
        <v>1</v>
      </c>
      <c r="BU58" s="348">
        <f xml:space="preserve"> Time!BU$55</f>
        <v>1</v>
      </c>
      <c r="BV58" s="348">
        <f xml:space="preserve"> Time!BV$55</f>
        <v>1</v>
      </c>
      <c r="BW58" s="348">
        <f xml:space="preserve"> Time!BW$55</f>
        <v>1</v>
      </c>
      <c r="BX58" s="348">
        <f xml:space="preserve"> Time!BX$55</f>
        <v>1</v>
      </c>
      <c r="BY58" s="348">
        <f xml:space="preserve"> Time!BY$55</f>
        <v>1</v>
      </c>
      <c r="BZ58" s="348">
        <f xml:space="preserve"> Time!BZ$55</f>
        <v>1</v>
      </c>
      <c r="CA58" s="348">
        <f xml:space="preserve"> Time!CA$55</f>
        <v>1</v>
      </c>
      <c r="CB58" s="348">
        <f xml:space="preserve"> Time!CB$55</f>
        <v>1</v>
      </c>
      <c r="CC58" s="348">
        <f xml:space="preserve"> Time!CC$55</f>
        <v>1</v>
      </c>
      <c r="CD58" s="348">
        <f xml:space="preserve"> Time!CD$55</f>
        <v>1</v>
      </c>
      <c r="CE58" s="348">
        <f xml:space="preserve"> Time!CE$55</f>
        <v>1</v>
      </c>
      <c r="CF58" s="348">
        <f xml:space="preserve"> Time!CF$55</f>
        <v>1</v>
      </c>
    </row>
    <row r="59" spans="1:84" s="178" customFormat="1" ht="4.95" customHeight="1" x14ac:dyDescent="0.25">
      <c r="A59" s="182"/>
      <c r="B59" s="179"/>
      <c r="C59" s="179"/>
      <c r="D59" s="180"/>
      <c r="E59" s="181"/>
      <c r="F59" s="181"/>
      <c r="G59" s="146"/>
      <c r="H59" s="182"/>
      <c r="I59" s="182"/>
      <c r="J59" s="52"/>
      <c r="K59" s="334"/>
      <c r="L59" s="334"/>
      <c r="M59" s="334"/>
      <c r="N59" s="334"/>
      <c r="O59" s="334"/>
      <c r="P59" s="334"/>
      <c r="Q59" s="334"/>
      <c r="R59" s="334"/>
      <c r="S59" s="334"/>
      <c r="T59" s="334"/>
      <c r="U59" s="334"/>
      <c r="V59" s="334"/>
      <c r="W59" s="334"/>
      <c r="X59" s="334"/>
      <c r="Y59" s="334"/>
      <c r="Z59" s="334"/>
      <c r="AA59" s="334"/>
      <c r="AB59" s="334"/>
      <c r="AC59" s="334"/>
      <c r="AD59" s="334"/>
      <c r="AE59" s="334"/>
      <c r="AF59" s="334"/>
      <c r="AG59" s="334"/>
      <c r="AH59" s="334"/>
      <c r="AI59" s="334"/>
      <c r="AJ59" s="334"/>
      <c r="AK59" s="334"/>
      <c r="AL59" s="334"/>
      <c r="AM59" s="334"/>
      <c r="AN59" s="334"/>
      <c r="AO59" s="334"/>
      <c r="AP59" s="334"/>
      <c r="AQ59" s="334"/>
      <c r="AR59" s="334"/>
      <c r="AS59" s="334"/>
      <c r="AT59" s="334"/>
      <c r="AU59" s="334"/>
      <c r="AV59" s="334"/>
      <c r="AW59" s="334"/>
      <c r="AX59" s="334"/>
      <c r="AY59" s="334"/>
      <c r="AZ59" s="334"/>
      <c r="BA59" s="334"/>
      <c r="BB59" s="334"/>
      <c r="BC59" s="334"/>
      <c r="BD59" s="334"/>
      <c r="BE59" s="334"/>
      <c r="BF59" s="334"/>
      <c r="BG59" s="334"/>
      <c r="BH59" s="334"/>
      <c r="BI59" s="334"/>
      <c r="BJ59" s="334"/>
      <c r="BK59" s="334"/>
      <c r="BL59" s="334"/>
      <c r="BM59" s="334"/>
      <c r="BN59" s="334"/>
      <c r="BO59" s="334"/>
      <c r="BP59" s="334"/>
      <c r="BQ59" s="334"/>
      <c r="BR59" s="334"/>
      <c r="BS59" s="334"/>
      <c r="BT59" s="417"/>
      <c r="BU59" s="417"/>
      <c r="BV59" s="417"/>
      <c r="BW59" s="417"/>
      <c r="BX59" s="417"/>
      <c r="BY59" s="417"/>
      <c r="BZ59" s="417"/>
      <c r="CA59" s="417"/>
      <c r="CB59" s="417"/>
      <c r="CC59" s="417"/>
      <c r="CD59" s="417"/>
      <c r="CE59" s="417"/>
      <c r="CF59" s="417"/>
    </row>
    <row r="60" spans="1:84" s="126" customFormat="1" ht="13.2" customHeight="1" x14ac:dyDescent="0.25">
      <c r="A60" s="182"/>
      <c r="B60" s="179"/>
      <c r="C60" s="179"/>
      <c r="D60" s="180"/>
      <c r="E60" s="181" t="str">
        <f xml:space="preserve"> "Units sold - " &amp; SetUp!$E$25 &amp; " - forecast"</f>
        <v>Units sold - Shoes - forecast</v>
      </c>
      <c r="F60" s="181"/>
      <c r="G60" s="146" t="s">
        <v>96</v>
      </c>
      <c r="H60" s="181"/>
      <c r="I60" s="182"/>
      <c r="J60" s="334">
        <f xml:space="preserve"> SUM(L60:CF60)</f>
        <v>18840.492799999996</v>
      </c>
      <c r="K60" s="334"/>
      <c r="L60" s="334">
        <f xml:space="preserve"> $F48 * (1 + L52) * L$56 * L$58</f>
        <v>0</v>
      </c>
      <c r="M60" s="334">
        <f t="shared" ref="M60:BX61" si="32" xml:space="preserve"> $F48 * (1 + M52) * M$56 * M$58</f>
        <v>0</v>
      </c>
      <c r="N60" s="334">
        <f t="shared" si="32"/>
        <v>0</v>
      </c>
      <c r="O60" s="334">
        <f t="shared" si="32"/>
        <v>0</v>
      </c>
      <c r="P60" s="334">
        <f t="shared" si="32"/>
        <v>0</v>
      </c>
      <c r="Q60" s="334">
        <f t="shared" si="32"/>
        <v>0</v>
      </c>
      <c r="R60" s="334">
        <f t="shared" si="32"/>
        <v>0</v>
      </c>
      <c r="S60" s="334">
        <f t="shared" si="32"/>
        <v>0</v>
      </c>
      <c r="T60" s="334">
        <f t="shared" si="32"/>
        <v>0</v>
      </c>
      <c r="U60" s="334">
        <f t="shared" si="32"/>
        <v>0</v>
      </c>
      <c r="V60" s="334">
        <f t="shared" si="32"/>
        <v>0</v>
      </c>
      <c r="W60" s="334">
        <f t="shared" si="32"/>
        <v>0</v>
      </c>
      <c r="X60" s="334">
        <f xml:space="preserve"> $F48 * (1 + X52) * X$56 * X$58</f>
        <v>0</v>
      </c>
      <c r="Y60" s="334">
        <f t="shared" si="32"/>
        <v>320</v>
      </c>
      <c r="Z60" s="334">
        <f t="shared" si="32"/>
        <v>320</v>
      </c>
      <c r="AA60" s="334">
        <f t="shared" si="32"/>
        <v>360</v>
      </c>
      <c r="AB60" s="334">
        <f t="shared" si="32"/>
        <v>440</v>
      </c>
      <c r="AC60" s="334">
        <f t="shared" si="32"/>
        <v>440</v>
      </c>
      <c r="AD60" s="334">
        <f t="shared" si="32"/>
        <v>400</v>
      </c>
      <c r="AE60" s="334">
        <f t="shared" si="32"/>
        <v>320</v>
      </c>
      <c r="AF60" s="334">
        <f t="shared" si="32"/>
        <v>280</v>
      </c>
      <c r="AG60" s="334">
        <f t="shared" si="32"/>
        <v>280</v>
      </c>
      <c r="AH60" s="334">
        <f t="shared" si="32"/>
        <v>280</v>
      </c>
      <c r="AI60" s="334">
        <f t="shared" si="32"/>
        <v>280</v>
      </c>
      <c r="AJ60" s="334">
        <f t="shared" si="32"/>
        <v>280</v>
      </c>
      <c r="AK60" s="334">
        <f t="shared" si="32"/>
        <v>313.60000000000002</v>
      </c>
      <c r="AL60" s="334">
        <f t="shared" si="32"/>
        <v>313.60000000000002</v>
      </c>
      <c r="AM60" s="334">
        <f t="shared" si="32"/>
        <v>352.8</v>
      </c>
      <c r="AN60" s="334">
        <f t="shared" si="32"/>
        <v>431.2</v>
      </c>
      <c r="AO60" s="334">
        <f t="shared" si="32"/>
        <v>431.2</v>
      </c>
      <c r="AP60" s="334">
        <f t="shared" si="32"/>
        <v>392</v>
      </c>
      <c r="AQ60" s="334">
        <f t="shared" si="32"/>
        <v>313.60000000000002</v>
      </c>
      <c r="AR60" s="334">
        <f t="shared" si="32"/>
        <v>274.40000000000003</v>
      </c>
      <c r="AS60" s="334">
        <f t="shared" si="32"/>
        <v>274.40000000000003</v>
      </c>
      <c r="AT60" s="334">
        <f t="shared" si="32"/>
        <v>274.40000000000003</v>
      </c>
      <c r="AU60" s="334">
        <f t="shared" si="32"/>
        <v>274.40000000000003</v>
      </c>
      <c r="AV60" s="334">
        <f t="shared" si="32"/>
        <v>274.40000000000003</v>
      </c>
      <c r="AW60" s="334">
        <f t="shared" si="32"/>
        <v>304.19200000000001</v>
      </c>
      <c r="AX60" s="334">
        <f t="shared" si="32"/>
        <v>304.19200000000001</v>
      </c>
      <c r="AY60" s="334">
        <f t="shared" si="32"/>
        <v>342.21600000000001</v>
      </c>
      <c r="AZ60" s="334">
        <f t="shared" si="32"/>
        <v>418.26400000000001</v>
      </c>
      <c r="BA60" s="334">
        <f t="shared" si="32"/>
        <v>418.26400000000001</v>
      </c>
      <c r="BB60" s="334">
        <f t="shared" si="32"/>
        <v>380.24</v>
      </c>
      <c r="BC60" s="334">
        <f t="shared" si="32"/>
        <v>304.19200000000001</v>
      </c>
      <c r="BD60" s="334">
        <f t="shared" si="32"/>
        <v>266.16800000000001</v>
      </c>
      <c r="BE60" s="334">
        <f t="shared" si="32"/>
        <v>266.16800000000001</v>
      </c>
      <c r="BF60" s="334">
        <f t="shared" si="32"/>
        <v>266.16800000000001</v>
      </c>
      <c r="BG60" s="334">
        <f t="shared" si="32"/>
        <v>266.16800000000001</v>
      </c>
      <c r="BH60" s="334">
        <f t="shared" si="32"/>
        <v>266.16800000000001</v>
      </c>
      <c r="BI60" s="334">
        <f t="shared" si="32"/>
        <v>292.02431999999999</v>
      </c>
      <c r="BJ60" s="334">
        <f t="shared" si="32"/>
        <v>292.02431999999999</v>
      </c>
      <c r="BK60" s="334">
        <f t="shared" si="32"/>
        <v>328.52735999999993</v>
      </c>
      <c r="BL60" s="334">
        <f t="shared" si="32"/>
        <v>401.53343999999998</v>
      </c>
      <c r="BM60" s="334">
        <f t="shared" si="32"/>
        <v>401.53343999999998</v>
      </c>
      <c r="BN60" s="334">
        <f t="shared" si="32"/>
        <v>365.03039999999999</v>
      </c>
      <c r="BO60" s="334">
        <f t="shared" si="32"/>
        <v>292.02431999999999</v>
      </c>
      <c r="BP60" s="334">
        <f t="shared" si="32"/>
        <v>255.52127999999999</v>
      </c>
      <c r="BQ60" s="334">
        <f t="shared" si="32"/>
        <v>255.52127999999999</v>
      </c>
      <c r="BR60" s="334">
        <f t="shared" si="32"/>
        <v>255.52127999999999</v>
      </c>
      <c r="BS60" s="334">
        <f t="shared" si="32"/>
        <v>255.52127999999999</v>
      </c>
      <c r="BT60" s="334">
        <f t="shared" si="32"/>
        <v>255.52127999999999</v>
      </c>
      <c r="BU60" s="334">
        <f t="shared" si="32"/>
        <v>277.42310399999997</v>
      </c>
      <c r="BV60" s="334">
        <f t="shared" si="32"/>
        <v>277.42310399999997</v>
      </c>
      <c r="BW60" s="334">
        <f t="shared" si="32"/>
        <v>312.10099199999996</v>
      </c>
      <c r="BX60" s="334">
        <f t="shared" si="32"/>
        <v>381.45676799999995</v>
      </c>
      <c r="BY60" s="334">
        <f t="shared" ref="BY60:CE62" si="33" xml:space="preserve"> $F48 * (1 + BY52) * BY$56 * BY$58</f>
        <v>381.45676799999995</v>
      </c>
      <c r="BZ60" s="334">
        <f t="shared" si="33"/>
        <v>346.77888000000002</v>
      </c>
      <c r="CA60" s="334">
        <f t="shared" si="33"/>
        <v>277.42310399999997</v>
      </c>
      <c r="CB60" s="334">
        <f t="shared" si="33"/>
        <v>242.745216</v>
      </c>
      <c r="CC60" s="334">
        <f t="shared" si="33"/>
        <v>242.745216</v>
      </c>
      <c r="CD60" s="334">
        <f t="shared" si="33"/>
        <v>242.745216</v>
      </c>
      <c r="CE60" s="334">
        <f t="shared" si="33"/>
        <v>242.745216</v>
      </c>
      <c r="CF60" s="334">
        <f t="shared" ref="CF60" si="34" xml:space="preserve"> $F48 * (1 + CF52) * CF$56 * CF$58</f>
        <v>242.745216</v>
      </c>
    </row>
    <row r="61" spans="1:84" s="126" customFormat="1" ht="13.2" customHeight="1" x14ac:dyDescent="0.25">
      <c r="A61" s="182"/>
      <c r="B61" s="179"/>
      <c r="C61" s="179"/>
      <c r="D61" s="180"/>
      <c r="E61" s="181" t="str">
        <f xml:space="preserve"> "Units sold - " &amp; SetUp!$E$26 &amp; " - forecast"</f>
        <v>Units sold - Trainers - forecast</v>
      </c>
      <c r="F61" s="181"/>
      <c r="G61" s="146" t="s">
        <v>96</v>
      </c>
      <c r="H61" s="181"/>
      <c r="I61" s="182"/>
      <c r="J61" s="334">
        <f t="shared" ref="J61:J62" si="35" xml:space="preserve"> SUM(L61:CF61)</f>
        <v>12254.300000000003</v>
      </c>
      <c r="K61" s="334"/>
      <c r="L61" s="334">
        <f t="shared" ref="L61:AA62" si="36" xml:space="preserve"> $F49 * (1 + L53) * L$56 * L$58</f>
        <v>0</v>
      </c>
      <c r="M61" s="334">
        <f t="shared" si="36"/>
        <v>0</v>
      </c>
      <c r="N61" s="334">
        <f t="shared" si="36"/>
        <v>0</v>
      </c>
      <c r="O61" s="334">
        <f t="shared" si="36"/>
        <v>0</v>
      </c>
      <c r="P61" s="334">
        <f t="shared" si="36"/>
        <v>0</v>
      </c>
      <c r="Q61" s="334">
        <f t="shared" si="36"/>
        <v>0</v>
      </c>
      <c r="R61" s="334">
        <f t="shared" si="36"/>
        <v>0</v>
      </c>
      <c r="S61" s="334">
        <f t="shared" si="36"/>
        <v>0</v>
      </c>
      <c r="T61" s="334">
        <f t="shared" si="36"/>
        <v>0</v>
      </c>
      <c r="U61" s="334">
        <f t="shared" si="36"/>
        <v>0</v>
      </c>
      <c r="V61" s="334">
        <f t="shared" si="36"/>
        <v>0</v>
      </c>
      <c r="W61" s="334">
        <f t="shared" si="36"/>
        <v>0</v>
      </c>
      <c r="X61" s="334">
        <f t="shared" si="36"/>
        <v>0</v>
      </c>
      <c r="Y61" s="334">
        <f t="shared" si="36"/>
        <v>160</v>
      </c>
      <c r="Z61" s="334">
        <f xml:space="preserve"> $F49 * (1 + Z53) * Z$56 * Z$58</f>
        <v>160</v>
      </c>
      <c r="AA61" s="334">
        <f t="shared" si="36"/>
        <v>180</v>
      </c>
      <c r="AB61" s="334">
        <f t="shared" si="32"/>
        <v>220</v>
      </c>
      <c r="AC61" s="334">
        <f t="shared" si="32"/>
        <v>220</v>
      </c>
      <c r="AD61" s="334">
        <f t="shared" si="32"/>
        <v>200</v>
      </c>
      <c r="AE61" s="334">
        <f t="shared" si="32"/>
        <v>160</v>
      </c>
      <c r="AF61" s="334">
        <f t="shared" si="32"/>
        <v>140</v>
      </c>
      <c r="AG61" s="334">
        <f t="shared" si="32"/>
        <v>140</v>
      </c>
      <c r="AH61" s="334">
        <f t="shared" si="32"/>
        <v>140</v>
      </c>
      <c r="AI61" s="334">
        <f t="shared" si="32"/>
        <v>140</v>
      </c>
      <c r="AJ61" s="334">
        <f t="shared" si="32"/>
        <v>140</v>
      </c>
      <c r="AK61" s="334">
        <f t="shared" si="32"/>
        <v>168</v>
      </c>
      <c r="AL61" s="334">
        <f t="shared" si="32"/>
        <v>168</v>
      </c>
      <c r="AM61" s="334">
        <f t="shared" si="32"/>
        <v>189</v>
      </c>
      <c r="AN61" s="334">
        <f t="shared" si="32"/>
        <v>231</v>
      </c>
      <c r="AO61" s="334">
        <f t="shared" si="32"/>
        <v>231</v>
      </c>
      <c r="AP61" s="334">
        <f t="shared" si="32"/>
        <v>210</v>
      </c>
      <c r="AQ61" s="334">
        <f t="shared" si="32"/>
        <v>168</v>
      </c>
      <c r="AR61" s="334">
        <f t="shared" si="32"/>
        <v>147</v>
      </c>
      <c r="AS61" s="334">
        <f t="shared" si="32"/>
        <v>147</v>
      </c>
      <c r="AT61" s="334">
        <f t="shared" si="32"/>
        <v>147</v>
      </c>
      <c r="AU61" s="334">
        <f t="shared" si="32"/>
        <v>147</v>
      </c>
      <c r="AV61" s="334">
        <f t="shared" si="32"/>
        <v>147</v>
      </c>
      <c r="AW61" s="334">
        <f t="shared" si="32"/>
        <v>184.80000000000004</v>
      </c>
      <c r="AX61" s="334">
        <f t="shared" si="32"/>
        <v>184.80000000000004</v>
      </c>
      <c r="AY61" s="334">
        <f t="shared" si="32"/>
        <v>207.90000000000003</v>
      </c>
      <c r="AZ61" s="334">
        <f t="shared" si="32"/>
        <v>254.10000000000005</v>
      </c>
      <c r="BA61" s="334">
        <f t="shared" si="32"/>
        <v>254.10000000000005</v>
      </c>
      <c r="BB61" s="334">
        <f t="shared" si="32"/>
        <v>231.00000000000006</v>
      </c>
      <c r="BC61" s="334">
        <f t="shared" si="32"/>
        <v>184.80000000000004</v>
      </c>
      <c r="BD61" s="334">
        <f t="shared" si="32"/>
        <v>161.70000000000005</v>
      </c>
      <c r="BE61" s="334">
        <f t="shared" si="32"/>
        <v>161.70000000000005</v>
      </c>
      <c r="BF61" s="334">
        <f t="shared" si="32"/>
        <v>161.70000000000005</v>
      </c>
      <c r="BG61" s="334">
        <f t="shared" si="32"/>
        <v>161.70000000000005</v>
      </c>
      <c r="BH61" s="334">
        <f t="shared" si="32"/>
        <v>161.70000000000005</v>
      </c>
      <c r="BI61" s="334">
        <f t="shared" si="32"/>
        <v>212.52000000000004</v>
      </c>
      <c r="BJ61" s="334">
        <f t="shared" si="32"/>
        <v>212.52000000000004</v>
      </c>
      <c r="BK61" s="334">
        <f t="shared" si="32"/>
        <v>239.08500000000004</v>
      </c>
      <c r="BL61" s="334">
        <f t="shared" si="32"/>
        <v>292.21500000000003</v>
      </c>
      <c r="BM61" s="334">
        <f t="shared" si="32"/>
        <v>292.21500000000003</v>
      </c>
      <c r="BN61" s="334">
        <f t="shared" si="32"/>
        <v>265.65000000000003</v>
      </c>
      <c r="BO61" s="334">
        <f t="shared" si="32"/>
        <v>212.52000000000004</v>
      </c>
      <c r="BP61" s="334">
        <f t="shared" si="32"/>
        <v>185.95500000000004</v>
      </c>
      <c r="BQ61" s="334">
        <f t="shared" si="32"/>
        <v>185.95500000000004</v>
      </c>
      <c r="BR61" s="334">
        <f t="shared" si="32"/>
        <v>185.95500000000004</v>
      </c>
      <c r="BS61" s="334">
        <f t="shared" si="32"/>
        <v>185.95500000000004</v>
      </c>
      <c r="BT61" s="334">
        <f t="shared" si="32"/>
        <v>185.95500000000004</v>
      </c>
      <c r="BU61" s="334">
        <f t="shared" si="32"/>
        <v>255.02400000000003</v>
      </c>
      <c r="BV61" s="334">
        <f t="shared" si="32"/>
        <v>255.02400000000003</v>
      </c>
      <c r="BW61" s="334">
        <f t="shared" si="32"/>
        <v>286.90199999999999</v>
      </c>
      <c r="BX61" s="334">
        <f t="shared" si="32"/>
        <v>350.65800000000002</v>
      </c>
      <c r="BY61" s="334">
        <f t="shared" si="33"/>
        <v>350.65800000000002</v>
      </c>
      <c r="BZ61" s="334">
        <f t="shared" si="33"/>
        <v>318.78000000000003</v>
      </c>
      <c r="CA61" s="334">
        <f t="shared" si="33"/>
        <v>255.02400000000003</v>
      </c>
      <c r="CB61" s="334">
        <f t="shared" si="33"/>
        <v>223.14600000000004</v>
      </c>
      <c r="CC61" s="334">
        <f t="shared" si="33"/>
        <v>223.14600000000004</v>
      </c>
      <c r="CD61" s="334">
        <f t="shared" si="33"/>
        <v>223.14600000000004</v>
      </c>
      <c r="CE61" s="334">
        <f t="shared" si="33"/>
        <v>223.14600000000004</v>
      </c>
      <c r="CF61" s="334">
        <f t="shared" ref="CF61" si="37" xml:space="preserve"> $F49 * (1 + CF53) * CF$56 * CF$58</f>
        <v>223.14600000000004</v>
      </c>
    </row>
    <row r="62" spans="1:84" s="126" customFormat="1" ht="13.2" customHeight="1" x14ac:dyDescent="0.25">
      <c r="A62" s="182"/>
      <c r="B62" s="179"/>
      <c r="C62" s="179"/>
      <c r="D62" s="180"/>
      <c r="E62" s="181" t="str">
        <f xml:space="preserve"> "Units sold - " &amp; SetUp!$E$27 &amp; " - forecast"</f>
        <v>Units sold - Boots - forecast</v>
      </c>
      <c r="F62" s="181"/>
      <c r="G62" s="146" t="s">
        <v>96</v>
      </c>
      <c r="H62" s="181"/>
      <c r="I62" s="182"/>
      <c r="J62" s="334">
        <f t="shared" si="35"/>
        <v>20462.5</v>
      </c>
      <c r="K62" s="334"/>
      <c r="L62" s="334">
        <f t="shared" si="36"/>
        <v>0</v>
      </c>
      <c r="M62" s="334">
        <f t="shared" ref="M62:BX62" si="38" xml:space="preserve"> $F50 * (1 + M54) * M$56 * M$58</f>
        <v>0</v>
      </c>
      <c r="N62" s="334">
        <f t="shared" si="38"/>
        <v>0</v>
      </c>
      <c r="O62" s="334">
        <f t="shared" si="38"/>
        <v>0</v>
      </c>
      <c r="P62" s="334">
        <f t="shared" si="38"/>
        <v>0</v>
      </c>
      <c r="Q62" s="334">
        <f t="shared" si="38"/>
        <v>0</v>
      </c>
      <c r="R62" s="334">
        <f t="shared" si="38"/>
        <v>0</v>
      </c>
      <c r="S62" s="334">
        <f t="shared" si="38"/>
        <v>0</v>
      </c>
      <c r="T62" s="334">
        <f t="shared" si="38"/>
        <v>0</v>
      </c>
      <c r="U62" s="334">
        <f t="shared" si="38"/>
        <v>0</v>
      </c>
      <c r="V62" s="334">
        <f t="shared" si="38"/>
        <v>0</v>
      </c>
      <c r="W62" s="334">
        <f t="shared" si="38"/>
        <v>0</v>
      </c>
      <c r="X62" s="334">
        <f t="shared" si="38"/>
        <v>0</v>
      </c>
      <c r="Y62" s="334">
        <f t="shared" si="38"/>
        <v>200</v>
      </c>
      <c r="Z62" s="334">
        <f t="shared" si="38"/>
        <v>200</v>
      </c>
      <c r="AA62" s="334">
        <f t="shared" si="38"/>
        <v>225</v>
      </c>
      <c r="AB62" s="334">
        <f t="shared" si="38"/>
        <v>275</v>
      </c>
      <c r="AC62" s="334">
        <f t="shared" si="38"/>
        <v>275</v>
      </c>
      <c r="AD62" s="334">
        <f t="shared" si="38"/>
        <v>250</v>
      </c>
      <c r="AE62" s="334">
        <f t="shared" si="38"/>
        <v>200</v>
      </c>
      <c r="AF62" s="334">
        <f t="shared" si="38"/>
        <v>175.00000000000003</v>
      </c>
      <c r="AG62" s="334">
        <f t="shared" si="38"/>
        <v>175.00000000000003</v>
      </c>
      <c r="AH62" s="334">
        <f t="shared" si="38"/>
        <v>175.00000000000003</v>
      </c>
      <c r="AI62" s="334">
        <f t="shared" si="38"/>
        <v>175.00000000000003</v>
      </c>
      <c r="AJ62" s="334">
        <f t="shared" si="38"/>
        <v>175.00000000000003</v>
      </c>
      <c r="AK62" s="334">
        <f t="shared" si="38"/>
        <v>240</v>
      </c>
      <c r="AL62" s="334">
        <f t="shared" si="38"/>
        <v>240</v>
      </c>
      <c r="AM62" s="334">
        <f t="shared" si="38"/>
        <v>270</v>
      </c>
      <c r="AN62" s="334">
        <f t="shared" si="38"/>
        <v>330</v>
      </c>
      <c r="AO62" s="334">
        <f t="shared" si="38"/>
        <v>330</v>
      </c>
      <c r="AP62" s="334">
        <f t="shared" si="38"/>
        <v>300</v>
      </c>
      <c r="AQ62" s="334">
        <f t="shared" si="38"/>
        <v>240</v>
      </c>
      <c r="AR62" s="334">
        <f t="shared" si="38"/>
        <v>210.00000000000003</v>
      </c>
      <c r="AS62" s="334">
        <f t="shared" si="38"/>
        <v>210.00000000000003</v>
      </c>
      <c r="AT62" s="334">
        <f t="shared" si="38"/>
        <v>210.00000000000003</v>
      </c>
      <c r="AU62" s="334">
        <f t="shared" si="38"/>
        <v>210.00000000000003</v>
      </c>
      <c r="AV62" s="334">
        <f t="shared" si="38"/>
        <v>210.00000000000003</v>
      </c>
      <c r="AW62" s="334">
        <f t="shared" si="38"/>
        <v>300</v>
      </c>
      <c r="AX62" s="334">
        <f t="shared" si="38"/>
        <v>300</v>
      </c>
      <c r="AY62" s="334">
        <f t="shared" si="38"/>
        <v>337.5</v>
      </c>
      <c r="AZ62" s="334">
        <f t="shared" si="38"/>
        <v>412.5</v>
      </c>
      <c r="BA62" s="334">
        <f t="shared" si="38"/>
        <v>412.5</v>
      </c>
      <c r="BB62" s="334">
        <f t="shared" si="38"/>
        <v>375</v>
      </c>
      <c r="BC62" s="334">
        <f t="shared" si="38"/>
        <v>300</v>
      </c>
      <c r="BD62" s="334">
        <f t="shared" si="38"/>
        <v>262.5</v>
      </c>
      <c r="BE62" s="334">
        <f t="shared" si="38"/>
        <v>262.5</v>
      </c>
      <c r="BF62" s="334">
        <f t="shared" si="38"/>
        <v>262.5</v>
      </c>
      <c r="BG62" s="334">
        <f t="shared" si="38"/>
        <v>262.5</v>
      </c>
      <c r="BH62" s="334">
        <f t="shared" si="38"/>
        <v>262.5</v>
      </c>
      <c r="BI62" s="334">
        <f t="shared" si="38"/>
        <v>390</v>
      </c>
      <c r="BJ62" s="334">
        <f t="shared" si="38"/>
        <v>390</v>
      </c>
      <c r="BK62" s="334">
        <f t="shared" si="38"/>
        <v>438.75</v>
      </c>
      <c r="BL62" s="334">
        <f t="shared" si="38"/>
        <v>536.25</v>
      </c>
      <c r="BM62" s="334">
        <f t="shared" si="38"/>
        <v>536.25</v>
      </c>
      <c r="BN62" s="334">
        <f t="shared" si="38"/>
        <v>487.5</v>
      </c>
      <c r="BO62" s="334">
        <f t="shared" si="38"/>
        <v>390</v>
      </c>
      <c r="BP62" s="334">
        <f t="shared" si="38"/>
        <v>341.25000000000006</v>
      </c>
      <c r="BQ62" s="334">
        <f t="shared" si="38"/>
        <v>341.25000000000006</v>
      </c>
      <c r="BR62" s="334">
        <f t="shared" si="38"/>
        <v>341.25000000000006</v>
      </c>
      <c r="BS62" s="334">
        <f t="shared" si="38"/>
        <v>341.25000000000006</v>
      </c>
      <c r="BT62" s="334">
        <f t="shared" si="38"/>
        <v>341.25000000000006</v>
      </c>
      <c r="BU62" s="334">
        <f t="shared" si="38"/>
        <v>507</v>
      </c>
      <c r="BV62" s="334">
        <f t="shared" si="38"/>
        <v>507</v>
      </c>
      <c r="BW62" s="334">
        <f t="shared" si="38"/>
        <v>570.375</v>
      </c>
      <c r="BX62" s="334">
        <f t="shared" si="38"/>
        <v>697.125</v>
      </c>
      <c r="BY62" s="334">
        <f t="shared" si="33"/>
        <v>697.125</v>
      </c>
      <c r="BZ62" s="334">
        <f t="shared" si="33"/>
        <v>633.75</v>
      </c>
      <c r="CA62" s="334">
        <f t="shared" si="33"/>
        <v>507</v>
      </c>
      <c r="CB62" s="334">
        <f t="shared" si="33"/>
        <v>443.62500000000006</v>
      </c>
      <c r="CC62" s="334">
        <f t="shared" si="33"/>
        <v>443.62500000000006</v>
      </c>
      <c r="CD62" s="334">
        <f t="shared" si="33"/>
        <v>443.62500000000006</v>
      </c>
      <c r="CE62" s="334">
        <f t="shared" si="33"/>
        <v>443.62500000000006</v>
      </c>
      <c r="CF62" s="334">
        <f t="shared" ref="CF62" si="39" xml:space="preserve"> $F50 * (1 + CF54) * CF$56 * CF$58</f>
        <v>443.62500000000006</v>
      </c>
    </row>
    <row r="63" spans="1:84" s="178" customFormat="1" ht="13.2" customHeight="1" x14ac:dyDescent="0.25">
      <c r="A63" s="182"/>
      <c r="B63" s="179"/>
      <c r="C63" s="179"/>
      <c r="D63" s="180"/>
      <c r="E63" s="181"/>
      <c r="F63" s="181"/>
      <c r="G63" s="146"/>
      <c r="H63" s="182"/>
      <c r="I63" s="182"/>
      <c r="J63" s="52"/>
      <c r="K63" s="334"/>
      <c r="L63" s="334"/>
      <c r="M63" s="334"/>
      <c r="N63" s="334"/>
      <c r="O63" s="334"/>
      <c r="P63" s="334"/>
      <c r="Q63" s="334"/>
      <c r="R63" s="334"/>
      <c r="S63" s="334"/>
      <c r="T63" s="334"/>
      <c r="U63" s="334"/>
      <c r="V63" s="334"/>
      <c r="W63" s="334"/>
      <c r="X63" s="334"/>
      <c r="Y63" s="334"/>
      <c r="Z63" s="334"/>
      <c r="AA63" s="334"/>
      <c r="AB63" s="334"/>
      <c r="AC63" s="334"/>
      <c r="AD63" s="334"/>
      <c r="AE63" s="334"/>
      <c r="AF63" s="334"/>
      <c r="AG63" s="334"/>
      <c r="AH63" s="334"/>
      <c r="AI63" s="334"/>
      <c r="AJ63" s="334"/>
      <c r="AK63" s="334"/>
      <c r="AL63" s="334"/>
      <c r="AM63" s="334"/>
      <c r="AN63" s="334"/>
      <c r="AO63" s="334"/>
      <c r="AP63" s="334"/>
      <c r="AQ63" s="334"/>
      <c r="AR63" s="334"/>
      <c r="AS63" s="334"/>
      <c r="AT63" s="334"/>
      <c r="AU63" s="334"/>
      <c r="AV63" s="334"/>
      <c r="AW63" s="334"/>
      <c r="AX63" s="334"/>
      <c r="AY63" s="334"/>
      <c r="AZ63" s="334"/>
      <c r="BA63" s="334"/>
      <c r="BB63" s="334"/>
      <c r="BC63" s="334"/>
      <c r="BD63" s="334"/>
      <c r="BE63" s="334"/>
      <c r="BF63" s="334"/>
      <c r="BG63" s="334"/>
      <c r="BH63" s="334"/>
      <c r="BI63" s="334"/>
      <c r="BJ63" s="334"/>
      <c r="BK63" s="334"/>
      <c r="BL63" s="334"/>
      <c r="BM63" s="334"/>
      <c r="BN63" s="334"/>
      <c r="BO63" s="334"/>
      <c r="BP63" s="334"/>
      <c r="BQ63" s="334"/>
      <c r="BR63" s="334"/>
      <c r="BS63" s="334"/>
      <c r="BT63" s="417"/>
      <c r="BU63" s="417"/>
      <c r="BV63" s="417"/>
      <c r="BW63" s="417"/>
      <c r="BX63" s="417"/>
      <c r="BY63" s="417"/>
      <c r="BZ63" s="417"/>
      <c r="CA63" s="417"/>
      <c r="CB63" s="417"/>
      <c r="CC63" s="417"/>
      <c r="CD63" s="417"/>
      <c r="CE63" s="417"/>
      <c r="CF63" s="417"/>
    </row>
    <row r="64" spans="1:84" s="178" customFormat="1" ht="13.2" customHeight="1" x14ac:dyDescent="0.25">
      <c r="A64" s="182"/>
      <c r="B64" s="179"/>
      <c r="C64" s="179"/>
      <c r="D64" s="180"/>
      <c r="E64" s="181"/>
      <c r="F64" s="181"/>
      <c r="G64" s="146"/>
      <c r="H64" s="182"/>
      <c r="I64" s="182"/>
      <c r="J64" s="52"/>
      <c r="K64" s="334"/>
      <c r="L64" s="334"/>
      <c r="M64" s="334"/>
      <c r="N64" s="334"/>
      <c r="O64" s="334"/>
      <c r="P64" s="334"/>
      <c r="Q64" s="334"/>
      <c r="R64" s="334"/>
      <c r="S64" s="334"/>
      <c r="T64" s="334"/>
      <c r="U64" s="334"/>
      <c r="V64" s="334"/>
      <c r="W64" s="334"/>
      <c r="X64" s="334"/>
      <c r="Y64" s="334"/>
      <c r="Z64" s="334"/>
      <c r="AA64" s="334"/>
      <c r="AB64" s="334"/>
      <c r="AC64" s="334"/>
      <c r="AD64" s="334"/>
      <c r="AE64" s="334"/>
      <c r="AF64" s="334"/>
      <c r="AG64" s="334"/>
      <c r="AH64" s="334"/>
      <c r="AI64" s="334"/>
      <c r="AJ64" s="334"/>
      <c r="AK64" s="334"/>
      <c r="AL64" s="334"/>
      <c r="AM64" s="334"/>
      <c r="AN64" s="334"/>
      <c r="AO64" s="334"/>
      <c r="AP64" s="334"/>
      <c r="AQ64" s="334"/>
      <c r="AR64" s="334"/>
      <c r="AS64" s="334"/>
      <c r="AT64" s="334"/>
      <c r="AU64" s="334"/>
      <c r="AV64" s="334"/>
      <c r="AW64" s="334"/>
      <c r="AX64" s="334"/>
      <c r="AY64" s="334"/>
      <c r="AZ64" s="334"/>
      <c r="BA64" s="334"/>
      <c r="BB64" s="334"/>
      <c r="BC64" s="334"/>
      <c r="BD64" s="334"/>
      <c r="BE64" s="334"/>
      <c r="BF64" s="334"/>
      <c r="BG64" s="334"/>
      <c r="BH64" s="334"/>
      <c r="BI64" s="334"/>
      <c r="BJ64" s="334"/>
      <c r="BK64" s="334"/>
      <c r="BL64" s="334"/>
      <c r="BM64" s="334"/>
      <c r="BN64" s="334"/>
      <c r="BO64" s="334"/>
      <c r="BP64" s="334"/>
      <c r="BQ64" s="334"/>
      <c r="BR64" s="334"/>
      <c r="BS64" s="334"/>
      <c r="BT64" s="417"/>
      <c r="BU64" s="417"/>
      <c r="BV64" s="417"/>
      <c r="BW64" s="417"/>
      <c r="BX64" s="417"/>
      <c r="BY64" s="417"/>
      <c r="BZ64" s="417"/>
      <c r="CA64" s="417"/>
      <c r="CB64" s="417"/>
      <c r="CC64" s="417"/>
      <c r="CD64" s="417"/>
      <c r="CE64" s="417"/>
      <c r="CF64" s="417"/>
    </row>
    <row r="65" spans="1:84" s="178" customFormat="1" ht="13.2" customHeight="1" x14ac:dyDescent="0.25">
      <c r="A65" s="182"/>
      <c r="B65" s="179"/>
      <c r="C65" s="179" t="s">
        <v>138</v>
      </c>
      <c r="D65" s="180"/>
      <c r="E65" s="181"/>
      <c r="F65" s="181"/>
      <c r="G65" s="146"/>
      <c r="H65" s="182"/>
      <c r="I65" s="182"/>
      <c r="J65" s="52"/>
      <c r="K65" s="334"/>
      <c r="L65" s="334"/>
      <c r="M65" s="334"/>
      <c r="N65" s="334"/>
      <c r="O65" s="334"/>
      <c r="P65" s="334"/>
      <c r="Q65" s="334"/>
      <c r="R65" s="334"/>
      <c r="S65" s="334"/>
      <c r="T65" s="334"/>
      <c r="U65" s="334"/>
      <c r="V65" s="334"/>
      <c r="W65" s="334"/>
      <c r="X65" s="334"/>
      <c r="Y65" s="334"/>
      <c r="Z65" s="334"/>
      <c r="AA65" s="334"/>
      <c r="AB65" s="334"/>
      <c r="AC65" s="334"/>
      <c r="AD65" s="334"/>
      <c r="AE65" s="334"/>
      <c r="AF65" s="334"/>
      <c r="AG65" s="334"/>
      <c r="AH65" s="334"/>
      <c r="AI65" s="334"/>
      <c r="AJ65" s="334"/>
      <c r="AK65" s="334"/>
      <c r="AL65" s="334"/>
      <c r="AM65" s="334"/>
      <c r="AN65" s="334"/>
      <c r="AO65" s="334"/>
      <c r="AP65" s="334"/>
      <c r="AQ65" s="334"/>
      <c r="AR65" s="334"/>
      <c r="AS65" s="334"/>
      <c r="AT65" s="334"/>
      <c r="AU65" s="334"/>
      <c r="AV65" s="334"/>
      <c r="AW65" s="334"/>
      <c r="AX65" s="334"/>
      <c r="AY65" s="334"/>
      <c r="AZ65" s="334"/>
      <c r="BA65" s="334"/>
      <c r="BB65" s="334"/>
      <c r="BC65" s="334"/>
      <c r="BD65" s="334"/>
      <c r="BE65" s="334"/>
      <c r="BF65" s="334"/>
      <c r="BG65" s="334"/>
      <c r="BH65" s="334"/>
      <c r="BI65" s="334"/>
      <c r="BJ65" s="334"/>
      <c r="BK65" s="334"/>
      <c r="BL65" s="334"/>
      <c r="BM65" s="334"/>
      <c r="BN65" s="334"/>
      <c r="BO65" s="334"/>
      <c r="BP65" s="334"/>
      <c r="BQ65" s="334"/>
      <c r="BR65" s="334"/>
      <c r="BS65" s="334"/>
      <c r="BT65" s="417"/>
      <c r="BU65" s="417"/>
      <c r="BV65" s="417"/>
      <c r="BW65" s="417"/>
      <c r="BX65" s="417"/>
      <c r="BY65" s="417"/>
      <c r="BZ65" s="417"/>
      <c r="CA65" s="417"/>
      <c r="CB65" s="417"/>
      <c r="CC65" s="417"/>
      <c r="CD65" s="417"/>
      <c r="CE65" s="417"/>
      <c r="CF65" s="417"/>
    </row>
    <row r="66" spans="1:84" s="178" customFormat="1" ht="13.2" customHeight="1" x14ac:dyDescent="0.25">
      <c r="A66" s="182"/>
      <c r="B66" s="179"/>
      <c r="C66" s="179"/>
      <c r="D66" s="180"/>
      <c r="E66" s="181"/>
      <c r="F66" s="181"/>
      <c r="G66" s="146"/>
      <c r="H66" s="182"/>
      <c r="I66" s="182"/>
      <c r="J66" s="52"/>
      <c r="K66" s="334"/>
      <c r="L66" s="334"/>
      <c r="M66" s="334"/>
      <c r="N66" s="334"/>
      <c r="O66" s="334"/>
      <c r="P66" s="334"/>
      <c r="Q66" s="334"/>
      <c r="R66" s="334"/>
      <c r="S66" s="334"/>
      <c r="T66" s="334"/>
      <c r="U66" s="334"/>
      <c r="V66" s="334"/>
      <c r="W66" s="334"/>
      <c r="X66" s="334"/>
      <c r="Y66" s="334"/>
      <c r="Z66" s="334"/>
      <c r="AA66" s="334"/>
      <c r="AB66" s="334"/>
      <c r="AC66" s="334"/>
      <c r="AD66" s="334"/>
      <c r="AE66" s="334"/>
      <c r="AF66" s="334"/>
      <c r="AG66" s="334"/>
      <c r="AH66" s="334"/>
      <c r="AI66" s="334"/>
      <c r="AJ66" s="334"/>
      <c r="AK66" s="334"/>
      <c r="AL66" s="334"/>
      <c r="AM66" s="334"/>
      <c r="AN66" s="334"/>
      <c r="AO66" s="334"/>
      <c r="AP66" s="334"/>
      <c r="AQ66" s="334"/>
      <c r="AR66" s="334"/>
      <c r="AS66" s="334"/>
      <c r="AT66" s="334"/>
      <c r="AU66" s="334"/>
      <c r="AV66" s="334"/>
      <c r="AW66" s="334"/>
      <c r="AX66" s="334"/>
      <c r="AY66" s="334"/>
      <c r="AZ66" s="334"/>
      <c r="BA66" s="334"/>
      <c r="BB66" s="334"/>
      <c r="BC66" s="334"/>
      <c r="BD66" s="334"/>
      <c r="BE66" s="334"/>
      <c r="BF66" s="334"/>
      <c r="BG66" s="334"/>
      <c r="BH66" s="334"/>
      <c r="BI66" s="334"/>
      <c r="BJ66" s="334"/>
      <c r="BK66" s="334"/>
      <c r="BL66" s="334"/>
      <c r="BM66" s="334"/>
      <c r="BN66" s="334"/>
      <c r="BO66" s="334"/>
      <c r="BP66" s="334"/>
      <c r="BQ66" s="334"/>
      <c r="BR66" s="334"/>
      <c r="BS66" s="334"/>
      <c r="BT66" s="417"/>
      <c r="BU66" s="417"/>
      <c r="BV66" s="417"/>
      <c r="BW66" s="417"/>
      <c r="BX66" s="417"/>
      <c r="BY66" s="417"/>
      <c r="BZ66" s="417"/>
      <c r="CA66" s="417"/>
      <c r="CB66" s="417"/>
      <c r="CC66" s="417"/>
      <c r="CD66" s="417"/>
      <c r="CE66" s="417"/>
      <c r="CF66" s="417"/>
    </row>
    <row r="67" spans="1:84" s="187" customFormat="1" ht="13.2" customHeight="1" x14ac:dyDescent="0.25">
      <c r="A67" s="77"/>
      <c r="B67" s="78"/>
      <c r="C67" s="78"/>
      <c r="D67" s="79"/>
      <c r="E67" s="122" t="str">
        <f xml:space="preserve"> InpAct!E$81</f>
        <v>Units sold - Shoes - actuals</v>
      </c>
      <c r="F67" s="122">
        <f xml:space="preserve"> InpAct!F$81</f>
        <v>0</v>
      </c>
      <c r="G67" s="122" t="str">
        <f xml:space="preserve"> InpAct!G$81</f>
        <v>units</v>
      </c>
      <c r="H67" s="122">
        <f xml:space="preserve"> InpAct!H$81</f>
        <v>0</v>
      </c>
      <c r="I67" s="122" t="str">
        <f xml:space="preserve"> InpAct!I$81</f>
        <v>'Sales 04g.xlsm' from S.Jones 30 May 19</v>
      </c>
      <c r="J67" s="653">
        <f xml:space="preserve"> InpAct!J$81</f>
        <v>0</v>
      </c>
      <c r="K67" s="653">
        <f xml:space="preserve"> InpAct!K$81</f>
        <v>0</v>
      </c>
      <c r="L67" s="653">
        <f xml:space="preserve"> InpAct!L$81</f>
        <v>0</v>
      </c>
      <c r="M67" s="653">
        <f xml:space="preserve"> InpAct!M$81</f>
        <v>320</v>
      </c>
      <c r="N67" s="653">
        <f xml:space="preserve"> InpAct!N$81</f>
        <v>320</v>
      </c>
      <c r="O67" s="653">
        <f xml:space="preserve"> InpAct!O$81</f>
        <v>360</v>
      </c>
      <c r="P67" s="653">
        <f xml:space="preserve"> InpAct!P$81</f>
        <v>440</v>
      </c>
      <c r="Q67" s="653">
        <f xml:space="preserve"> InpAct!Q$81</f>
        <v>440</v>
      </c>
      <c r="R67" s="653">
        <f xml:space="preserve"> InpAct!R$81</f>
        <v>400</v>
      </c>
      <c r="S67" s="653">
        <f xml:space="preserve"> InpAct!S$81</f>
        <v>320</v>
      </c>
      <c r="T67" s="653">
        <f xml:space="preserve"> InpAct!T$81</f>
        <v>280</v>
      </c>
      <c r="U67" s="653">
        <f xml:space="preserve"> InpAct!U$81</f>
        <v>280</v>
      </c>
      <c r="V67" s="653">
        <f xml:space="preserve"> InpAct!V$81</f>
        <v>280</v>
      </c>
      <c r="W67" s="653">
        <f xml:space="preserve"> InpAct!W$81</f>
        <v>280</v>
      </c>
      <c r="X67" s="653">
        <f xml:space="preserve"> InpAct!X$81</f>
        <v>280</v>
      </c>
      <c r="Y67" s="653">
        <f xml:space="preserve"> InpAct!Y$81</f>
        <v>0</v>
      </c>
      <c r="Z67" s="653">
        <f xml:space="preserve"> InpAct!Z$81</f>
        <v>0</v>
      </c>
      <c r="AA67" s="653">
        <f xml:space="preserve"> InpAct!AA$81</f>
        <v>0</v>
      </c>
      <c r="AB67" s="653">
        <f xml:space="preserve"> InpAct!AB$81</f>
        <v>0</v>
      </c>
      <c r="AC67" s="653">
        <f xml:space="preserve"> InpAct!AC$81</f>
        <v>0</v>
      </c>
      <c r="AD67" s="653">
        <f xml:space="preserve"> InpAct!AD$81</f>
        <v>0</v>
      </c>
      <c r="AE67" s="653">
        <f xml:space="preserve"> InpAct!AE$81</f>
        <v>0</v>
      </c>
      <c r="AF67" s="653">
        <f xml:space="preserve"> InpAct!AF$81</f>
        <v>0</v>
      </c>
      <c r="AG67" s="653">
        <f xml:space="preserve"> InpAct!AG$81</f>
        <v>0</v>
      </c>
      <c r="AH67" s="653">
        <f xml:space="preserve"> InpAct!AH$81</f>
        <v>0</v>
      </c>
      <c r="AI67" s="653">
        <f xml:space="preserve"> InpAct!AI$81</f>
        <v>0</v>
      </c>
      <c r="AJ67" s="653">
        <f xml:space="preserve"> InpAct!AJ$81</f>
        <v>0</v>
      </c>
      <c r="AK67" s="653">
        <f xml:space="preserve"> InpAct!AK$81</f>
        <v>0</v>
      </c>
      <c r="AL67" s="653">
        <f xml:space="preserve"> InpAct!AL$81</f>
        <v>0</v>
      </c>
      <c r="AM67" s="653">
        <f xml:space="preserve"> InpAct!AM$81</f>
        <v>0</v>
      </c>
      <c r="AN67" s="653">
        <f xml:space="preserve"> InpAct!AN$81</f>
        <v>0</v>
      </c>
      <c r="AO67" s="653">
        <f xml:space="preserve"> InpAct!AO$81</f>
        <v>0</v>
      </c>
      <c r="AP67" s="653">
        <f xml:space="preserve"> InpAct!AP$81</f>
        <v>0</v>
      </c>
      <c r="AQ67" s="653">
        <f xml:space="preserve"> InpAct!AQ$81</f>
        <v>0</v>
      </c>
      <c r="AR67" s="653">
        <f xml:space="preserve"> InpAct!AR$81</f>
        <v>0</v>
      </c>
      <c r="AS67" s="653">
        <f xml:space="preserve"> InpAct!AS$81</f>
        <v>0</v>
      </c>
      <c r="AT67" s="653">
        <f xml:space="preserve"> InpAct!AT$81</f>
        <v>0</v>
      </c>
      <c r="AU67" s="653">
        <f xml:space="preserve"> InpAct!AU$81</f>
        <v>0</v>
      </c>
      <c r="AV67" s="653">
        <f xml:space="preserve"> InpAct!AV$81</f>
        <v>0</v>
      </c>
      <c r="AW67" s="653">
        <f xml:space="preserve"> InpAct!AW$81</f>
        <v>0</v>
      </c>
      <c r="AX67" s="653">
        <f xml:space="preserve"> InpAct!AX$81</f>
        <v>0</v>
      </c>
      <c r="AY67" s="653">
        <f xml:space="preserve"> InpAct!AY$81</f>
        <v>0</v>
      </c>
      <c r="AZ67" s="653">
        <f xml:space="preserve"> InpAct!AZ$81</f>
        <v>0</v>
      </c>
      <c r="BA67" s="653">
        <f xml:space="preserve"> InpAct!BA$81</f>
        <v>0</v>
      </c>
      <c r="BB67" s="653">
        <f xml:space="preserve"> InpAct!BB$81</f>
        <v>0</v>
      </c>
      <c r="BC67" s="653">
        <f xml:space="preserve"> InpAct!BC$81</f>
        <v>0</v>
      </c>
      <c r="BD67" s="653">
        <f xml:space="preserve"> InpAct!BD$81</f>
        <v>0</v>
      </c>
      <c r="BE67" s="653">
        <f xml:space="preserve"> InpAct!BE$81</f>
        <v>0</v>
      </c>
      <c r="BF67" s="653">
        <f xml:space="preserve"> InpAct!BF$81</f>
        <v>0</v>
      </c>
      <c r="BG67" s="653">
        <f xml:space="preserve"> InpAct!BG$81</f>
        <v>0</v>
      </c>
      <c r="BH67" s="653">
        <f xml:space="preserve"> InpAct!BH$81</f>
        <v>0</v>
      </c>
      <c r="BI67" s="653">
        <f xml:space="preserve"> InpAct!BI$81</f>
        <v>0</v>
      </c>
      <c r="BJ67" s="653">
        <f xml:space="preserve"> InpAct!BJ$81</f>
        <v>0</v>
      </c>
      <c r="BK67" s="653">
        <f xml:space="preserve"> InpAct!BK$81</f>
        <v>0</v>
      </c>
      <c r="BL67" s="653">
        <f xml:space="preserve"> InpAct!BL$81</f>
        <v>0</v>
      </c>
      <c r="BM67" s="653">
        <f xml:space="preserve"> InpAct!BM$81</f>
        <v>0</v>
      </c>
      <c r="BN67" s="653">
        <f xml:space="preserve"> InpAct!BN$81</f>
        <v>0</v>
      </c>
      <c r="BO67" s="653">
        <f xml:space="preserve"> InpAct!BO$81</f>
        <v>0</v>
      </c>
      <c r="BP67" s="653">
        <f xml:space="preserve"> InpAct!BP$81</f>
        <v>0</v>
      </c>
      <c r="BQ67" s="653">
        <f xml:space="preserve"> InpAct!BQ$81</f>
        <v>0</v>
      </c>
      <c r="BR67" s="653">
        <f xml:space="preserve"> InpAct!BR$81</f>
        <v>0</v>
      </c>
      <c r="BS67" s="653">
        <f xml:space="preserve"> InpAct!BS$81</f>
        <v>0</v>
      </c>
      <c r="BT67" s="653">
        <f xml:space="preserve"> InpAct!BT$81</f>
        <v>0</v>
      </c>
      <c r="BU67" s="653">
        <f xml:space="preserve"> InpAct!BU$81</f>
        <v>0</v>
      </c>
      <c r="BV67" s="653">
        <f xml:space="preserve"> InpAct!BV$81</f>
        <v>0</v>
      </c>
      <c r="BW67" s="653">
        <f xml:space="preserve"> InpAct!BW$81</f>
        <v>0</v>
      </c>
      <c r="BX67" s="653">
        <f xml:space="preserve"> InpAct!BX$81</f>
        <v>0</v>
      </c>
      <c r="BY67" s="653">
        <f xml:space="preserve"> InpAct!BY$81</f>
        <v>0</v>
      </c>
      <c r="BZ67" s="653">
        <f xml:space="preserve"> InpAct!BZ$81</f>
        <v>0</v>
      </c>
      <c r="CA67" s="653">
        <f xml:space="preserve"> InpAct!CA$81</f>
        <v>0</v>
      </c>
      <c r="CB67" s="653">
        <f xml:space="preserve"> InpAct!CB$81</f>
        <v>0</v>
      </c>
      <c r="CC67" s="653">
        <f xml:space="preserve"> InpAct!CC$81</f>
        <v>0</v>
      </c>
      <c r="CD67" s="653">
        <f xml:space="preserve"> InpAct!CD$81</f>
        <v>0</v>
      </c>
      <c r="CE67" s="653">
        <f xml:space="preserve"> InpAct!CE$81</f>
        <v>0</v>
      </c>
      <c r="CF67" s="653">
        <f xml:space="preserve"> InpAct!CF$81</f>
        <v>0</v>
      </c>
    </row>
    <row r="68" spans="1:84" s="187" customFormat="1" ht="13.2" customHeight="1" x14ac:dyDescent="0.25">
      <c r="A68" s="77"/>
      <c r="B68" s="78"/>
      <c r="C68" s="78"/>
      <c r="D68" s="79"/>
      <c r="E68" s="122" t="str">
        <f xml:space="preserve"> InpAct!E$82</f>
        <v>Units sold - Trainers - actuals</v>
      </c>
      <c r="F68" s="122">
        <f xml:space="preserve"> InpAct!F$82</f>
        <v>0</v>
      </c>
      <c r="G68" s="122" t="str">
        <f xml:space="preserve"> InpAct!G$82</f>
        <v>units</v>
      </c>
      <c r="H68" s="122">
        <f xml:space="preserve"> InpAct!H$82</f>
        <v>0</v>
      </c>
      <c r="I68" s="122" t="str">
        <f xml:space="preserve"> InpAct!I$82</f>
        <v>'Sales 04g.xlsm' from S.Jones 30 May 19</v>
      </c>
      <c r="J68" s="653">
        <f xml:space="preserve"> InpAct!J$82</f>
        <v>0</v>
      </c>
      <c r="K68" s="653">
        <f xml:space="preserve"> InpAct!K$82</f>
        <v>0</v>
      </c>
      <c r="L68" s="653">
        <f xml:space="preserve"> InpAct!L$82</f>
        <v>0</v>
      </c>
      <c r="M68" s="653">
        <f xml:space="preserve"> InpAct!M$82</f>
        <v>160</v>
      </c>
      <c r="N68" s="653">
        <f xml:space="preserve"> InpAct!N$82</f>
        <v>160</v>
      </c>
      <c r="O68" s="653">
        <f xml:space="preserve"> InpAct!O$82</f>
        <v>180</v>
      </c>
      <c r="P68" s="653">
        <f xml:space="preserve"> InpAct!P$82</f>
        <v>220</v>
      </c>
      <c r="Q68" s="653">
        <f xml:space="preserve"> InpAct!Q$82</f>
        <v>220</v>
      </c>
      <c r="R68" s="653">
        <f xml:space="preserve"> InpAct!R$82</f>
        <v>200</v>
      </c>
      <c r="S68" s="653">
        <f xml:space="preserve"> InpAct!S$82</f>
        <v>160</v>
      </c>
      <c r="T68" s="653">
        <f xml:space="preserve"> InpAct!T$82</f>
        <v>140</v>
      </c>
      <c r="U68" s="653">
        <f xml:space="preserve"> InpAct!U$82</f>
        <v>140</v>
      </c>
      <c r="V68" s="653">
        <f xml:space="preserve"> InpAct!V$82</f>
        <v>140</v>
      </c>
      <c r="W68" s="653">
        <f xml:space="preserve"> InpAct!W$82</f>
        <v>140</v>
      </c>
      <c r="X68" s="653">
        <f xml:space="preserve"> InpAct!X$82</f>
        <v>140</v>
      </c>
      <c r="Y68" s="653">
        <f xml:space="preserve"> InpAct!Y$82</f>
        <v>0</v>
      </c>
      <c r="Z68" s="653">
        <f xml:space="preserve"> InpAct!Z$82</f>
        <v>0</v>
      </c>
      <c r="AA68" s="653">
        <f xml:space="preserve"> InpAct!AA$82</f>
        <v>0</v>
      </c>
      <c r="AB68" s="653">
        <f xml:space="preserve"> InpAct!AB$82</f>
        <v>0</v>
      </c>
      <c r="AC68" s="653">
        <f xml:space="preserve"> InpAct!AC$82</f>
        <v>0</v>
      </c>
      <c r="AD68" s="653">
        <f xml:space="preserve"> InpAct!AD$82</f>
        <v>0</v>
      </c>
      <c r="AE68" s="653">
        <f xml:space="preserve"> InpAct!AE$82</f>
        <v>0</v>
      </c>
      <c r="AF68" s="653">
        <f xml:space="preserve"> InpAct!AF$82</f>
        <v>0</v>
      </c>
      <c r="AG68" s="653">
        <f xml:space="preserve"> InpAct!AG$82</f>
        <v>0</v>
      </c>
      <c r="AH68" s="653">
        <f xml:space="preserve"> InpAct!AH$82</f>
        <v>0</v>
      </c>
      <c r="AI68" s="653">
        <f xml:space="preserve"> InpAct!AI$82</f>
        <v>0</v>
      </c>
      <c r="AJ68" s="653">
        <f xml:space="preserve"> InpAct!AJ$82</f>
        <v>0</v>
      </c>
      <c r="AK68" s="653">
        <f xml:space="preserve"> InpAct!AK$82</f>
        <v>0</v>
      </c>
      <c r="AL68" s="653">
        <f xml:space="preserve"> InpAct!AL$82</f>
        <v>0</v>
      </c>
      <c r="AM68" s="653">
        <f xml:space="preserve"> InpAct!AM$82</f>
        <v>0</v>
      </c>
      <c r="AN68" s="653">
        <f xml:space="preserve"> InpAct!AN$82</f>
        <v>0</v>
      </c>
      <c r="AO68" s="653">
        <f xml:space="preserve"> InpAct!AO$82</f>
        <v>0</v>
      </c>
      <c r="AP68" s="653">
        <f xml:space="preserve"> InpAct!AP$82</f>
        <v>0</v>
      </c>
      <c r="AQ68" s="653">
        <f xml:space="preserve"> InpAct!AQ$82</f>
        <v>0</v>
      </c>
      <c r="AR68" s="653">
        <f xml:space="preserve"> InpAct!AR$82</f>
        <v>0</v>
      </c>
      <c r="AS68" s="653">
        <f xml:space="preserve"> InpAct!AS$82</f>
        <v>0</v>
      </c>
      <c r="AT68" s="653">
        <f xml:space="preserve"> InpAct!AT$82</f>
        <v>0</v>
      </c>
      <c r="AU68" s="653">
        <f xml:space="preserve"> InpAct!AU$82</f>
        <v>0</v>
      </c>
      <c r="AV68" s="653">
        <f xml:space="preserve"> InpAct!AV$82</f>
        <v>0</v>
      </c>
      <c r="AW68" s="653">
        <f xml:space="preserve"> InpAct!AW$82</f>
        <v>0</v>
      </c>
      <c r="AX68" s="653">
        <f xml:space="preserve"> InpAct!AX$82</f>
        <v>0</v>
      </c>
      <c r="AY68" s="653">
        <f xml:space="preserve"> InpAct!AY$82</f>
        <v>0</v>
      </c>
      <c r="AZ68" s="653">
        <f xml:space="preserve"> InpAct!AZ$82</f>
        <v>0</v>
      </c>
      <c r="BA68" s="653">
        <f xml:space="preserve"> InpAct!BA$82</f>
        <v>0</v>
      </c>
      <c r="BB68" s="653">
        <f xml:space="preserve"> InpAct!BB$82</f>
        <v>0</v>
      </c>
      <c r="BC68" s="653">
        <f xml:space="preserve"> InpAct!BC$82</f>
        <v>0</v>
      </c>
      <c r="BD68" s="653">
        <f xml:space="preserve"> InpAct!BD$82</f>
        <v>0</v>
      </c>
      <c r="BE68" s="653">
        <f xml:space="preserve"> InpAct!BE$82</f>
        <v>0</v>
      </c>
      <c r="BF68" s="653">
        <f xml:space="preserve"> InpAct!BF$82</f>
        <v>0</v>
      </c>
      <c r="BG68" s="653">
        <f xml:space="preserve"> InpAct!BG$82</f>
        <v>0</v>
      </c>
      <c r="BH68" s="653">
        <f xml:space="preserve"> InpAct!BH$82</f>
        <v>0</v>
      </c>
      <c r="BI68" s="653">
        <f xml:space="preserve"> InpAct!BI$82</f>
        <v>0</v>
      </c>
      <c r="BJ68" s="653">
        <f xml:space="preserve"> InpAct!BJ$82</f>
        <v>0</v>
      </c>
      <c r="BK68" s="653">
        <f xml:space="preserve"> InpAct!BK$82</f>
        <v>0</v>
      </c>
      <c r="BL68" s="653">
        <f xml:space="preserve"> InpAct!BL$82</f>
        <v>0</v>
      </c>
      <c r="BM68" s="653">
        <f xml:space="preserve"> InpAct!BM$82</f>
        <v>0</v>
      </c>
      <c r="BN68" s="653">
        <f xml:space="preserve"> InpAct!BN$82</f>
        <v>0</v>
      </c>
      <c r="BO68" s="653">
        <f xml:space="preserve"> InpAct!BO$82</f>
        <v>0</v>
      </c>
      <c r="BP68" s="653">
        <f xml:space="preserve"> InpAct!BP$82</f>
        <v>0</v>
      </c>
      <c r="BQ68" s="653">
        <f xml:space="preserve"> InpAct!BQ$82</f>
        <v>0</v>
      </c>
      <c r="BR68" s="653">
        <f xml:space="preserve"> InpAct!BR$82</f>
        <v>0</v>
      </c>
      <c r="BS68" s="653">
        <f xml:space="preserve"> InpAct!BS$82</f>
        <v>0</v>
      </c>
      <c r="BT68" s="653">
        <f xml:space="preserve"> InpAct!BT$82</f>
        <v>0</v>
      </c>
      <c r="BU68" s="653">
        <f xml:space="preserve"> InpAct!BU$82</f>
        <v>0</v>
      </c>
      <c r="BV68" s="653">
        <f xml:space="preserve"> InpAct!BV$82</f>
        <v>0</v>
      </c>
      <c r="BW68" s="653">
        <f xml:space="preserve"> InpAct!BW$82</f>
        <v>0</v>
      </c>
      <c r="BX68" s="653">
        <f xml:space="preserve"> InpAct!BX$82</f>
        <v>0</v>
      </c>
      <c r="BY68" s="653">
        <f xml:space="preserve"> InpAct!BY$82</f>
        <v>0</v>
      </c>
      <c r="BZ68" s="653">
        <f xml:space="preserve"> InpAct!BZ$82</f>
        <v>0</v>
      </c>
      <c r="CA68" s="653">
        <f xml:space="preserve"> InpAct!CA$82</f>
        <v>0</v>
      </c>
      <c r="CB68" s="653">
        <f xml:space="preserve"> InpAct!CB$82</f>
        <v>0</v>
      </c>
      <c r="CC68" s="653">
        <f xml:space="preserve"> InpAct!CC$82</f>
        <v>0</v>
      </c>
      <c r="CD68" s="653">
        <f xml:space="preserve"> InpAct!CD$82</f>
        <v>0</v>
      </c>
      <c r="CE68" s="653">
        <f xml:space="preserve"> InpAct!CE$82</f>
        <v>0</v>
      </c>
      <c r="CF68" s="653">
        <f xml:space="preserve"> InpAct!CF$82</f>
        <v>0</v>
      </c>
    </row>
    <row r="69" spans="1:84" s="187" customFormat="1" ht="13.2" customHeight="1" x14ac:dyDescent="0.25">
      <c r="A69" s="77"/>
      <c r="B69" s="78"/>
      <c r="C69" s="78"/>
      <c r="D69" s="79"/>
      <c r="E69" s="122" t="str">
        <f xml:space="preserve"> InpAct!E$83</f>
        <v>Units sold - Boots - actuals</v>
      </c>
      <c r="F69" s="122">
        <f xml:space="preserve"> InpAct!F$83</f>
        <v>0</v>
      </c>
      <c r="G69" s="122" t="str">
        <f xml:space="preserve"> InpAct!G$83</f>
        <v>units</v>
      </c>
      <c r="H69" s="122">
        <f xml:space="preserve"> InpAct!H$83</f>
        <v>0</v>
      </c>
      <c r="I69" s="122" t="str">
        <f xml:space="preserve"> InpAct!I$83</f>
        <v>'Sales 04g.xlsm' from S.Jones 30 May 19</v>
      </c>
      <c r="J69" s="653">
        <f xml:space="preserve"> InpAct!J$83</f>
        <v>0</v>
      </c>
      <c r="K69" s="653">
        <f xml:space="preserve"> InpAct!K$83</f>
        <v>0</v>
      </c>
      <c r="L69" s="653">
        <f xml:space="preserve"> InpAct!L$83</f>
        <v>0</v>
      </c>
      <c r="M69" s="653">
        <f xml:space="preserve"> InpAct!M$83</f>
        <v>200</v>
      </c>
      <c r="N69" s="653">
        <f xml:space="preserve"> InpAct!N$83</f>
        <v>200</v>
      </c>
      <c r="O69" s="653">
        <f xml:space="preserve"> InpAct!O$83</f>
        <v>225</v>
      </c>
      <c r="P69" s="653">
        <f xml:space="preserve"> InpAct!P$83</f>
        <v>275</v>
      </c>
      <c r="Q69" s="653">
        <f xml:space="preserve"> InpAct!Q$83</f>
        <v>275</v>
      </c>
      <c r="R69" s="653">
        <f xml:space="preserve"> InpAct!R$83</f>
        <v>250</v>
      </c>
      <c r="S69" s="653">
        <f xml:space="preserve"> InpAct!S$83</f>
        <v>200</v>
      </c>
      <c r="T69" s="653">
        <f xml:space="preserve"> InpAct!T$83</f>
        <v>175.00000000000003</v>
      </c>
      <c r="U69" s="653">
        <f xml:space="preserve"> InpAct!U$83</f>
        <v>175.00000000000003</v>
      </c>
      <c r="V69" s="653">
        <f xml:space="preserve"> InpAct!V$83</f>
        <v>175.00000000000003</v>
      </c>
      <c r="W69" s="653">
        <f xml:space="preserve"> InpAct!W$83</f>
        <v>175.00000000000003</v>
      </c>
      <c r="X69" s="653">
        <f xml:space="preserve"> InpAct!X$83</f>
        <v>175.00000000000003</v>
      </c>
      <c r="Y69" s="653">
        <f xml:space="preserve"> InpAct!Y$83</f>
        <v>0</v>
      </c>
      <c r="Z69" s="653">
        <f xml:space="preserve"> InpAct!Z$83</f>
        <v>0</v>
      </c>
      <c r="AA69" s="653">
        <f xml:space="preserve"> InpAct!AA$83</f>
        <v>0</v>
      </c>
      <c r="AB69" s="653">
        <f xml:space="preserve"> InpAct!AB$83</f>
        <v>0</v>
      </c>
      <c r="AC69" s="653">
        <f xml:space="preserve"> InpAct!AC$83</f>
        <v>0</v>
      </c>
      <c r="AD69" s="653">
        <f xml:space="preserve"> InpAct!AD$83</f>
        <v>0</v>
      </c>
      <c r="AE69" s="653">
        <f xml:space="preserve"> InpAct!AE$83</f>
        <v>0</v>
      </c>
      <c r="AF69" s="653">
        <f xml:space="preserve"> InpAct!AF$83</f>
        <v>0</v>
      </c>
      <c r="AG69" s="653">
        <f xml:space="preserve"> InpAct!AG$83</f>
        <v>0</v>
      </c>
      <c r="AH69" s="653">
        <f xml:space="preserve"> InpAct!AH$83</f>
        <v>0</v>
      </c>
      <c r="AI69" s="653">
        <f xml:space="preserve"> InpAct!AI$83</f>
        <v>0</v>
      </c>
      <c r="AJ69" s="653">
        <f xml:space="preserve"> InpAct!AJ$83</f>
        <v>0</v>
      </c>
      <c r="AK69" s="653">
        <f xml:space="preserve"> InpAct!AK$83</f>
        <v>0</v>
      </c>
      <c r="AL69" s="653">
        <f xml:space="preserve"> InpAct!AL$83</f>
        <v>0</v>
      </c>
      <c r="AM69" s="653">
        <f xml:space="preserve"> InpAct!AM$83</f>
        <v>0</v>
      </c>
      <c r="AN69" s="653">
        <f xml:space="preserve"> InpAct!AN$83</f>
        <v>0</v>
      </c>
      <c r="AO69" s="653">
        <f xml:space="preserve"> InpAct!AO$83</f>
        <v>0</v>
      </c>
      <c r="AP69" s="653">
        <f xml:space="preserve"> InpAct!AP$83</f>
        <v>0</v>
      </c>
      <c r="AQ69" s="653">
        <f xml:space="preserve"> InpAct!AQ$83</f>
        <v>0</v>
      </c>
      <c r="AR69" s="653">
        <f xml:space="preserve"> InpAct!AR$83</f>
        <v>0</v>
      </c>
      <c r="AS69" s="653">
        <f xml:space="preserve"> InpAct!AS$83</f>
        <v>0</v>
      </c>
      <c r="AT69" s="653">
        <f xml:space="preserve"> InpAct!AT$83</f>
        <v>0</v>
      </c>
      <c r="AU69" s="653">
        <f xml:space="preserve"> InpAct!AU$83</f>
        <v>0</v>
      </c>
      <c r="AV69" s="653">
        <f xml:space="preserve"> InpAct!AV$83</f>
        <v>0</v>
      </c>
      <c r="AW69" s="653">
        <f xml:space="preserve"> InpAct!AW$83</f>
        <v>0</v>
      </c>
      <c r="AX69" s="653">
        <f xml:space="preserve"> InpAct!AX$83</f>
        <v>0</v>
      </c>
      <c r="AY69" s="653">
        <f xml:space="preserve"> InpAct!AY$83</f>
        <v>0</v>
      </c>
      <c r="AZ69" s="653">
        <f xml:space="preserve"> InpAct!AZ$83</f>
        <v>0</v>
      </c>
      <c r="BA69" s="653">
        <f xml:space="preserve"> InpAct!BA$83</f>
        <v>0</v>
      </c>
      <c r="BB69" s="653">
        <f xml:space="preserve"> InpAct!BB$83</f>
        <v>0</v>
      </c>
      <c r="BC69" s="653">
        <f xml:space="preserve"> InpAct!BC$83</f>
        <v>0</v>
      </c>
      <c r="BD69" s="653">
        <f xml:space="preserve"> InpAct!BD$83</f>
        <v>0</v>
      </c>
      <c r="BE69" s="653">
        <f xml:space="preserve"> InpAct!BE$83</f>
        <v>0</v>
      </c>
      <c r="BF69" s="653">
        <f xml:space="preserve"> InpAct!BF$83</f>
        <v>0</v>
      </c>
      <c r="BG69" s="653">
        <f xml:space="preserve"> InpAct!BG$83</f>
        <v>0</v>
      </c>
      <c r="BH69" s="653">
        <f xml:space="preserve"> InpAct!BH$83</f>
        <v>0</v>
      </c>
      <c r="BI69" s="653">
        <f xml:space="preserve"> InpAct!BI$83</f>
        <v>0</v>
      </c>
      <c r="BJ69" s="653">
        <f xml:space="preserve"> InpAct!BJ$83</f>
        <v>0</v>
      </c>
      <c r="BK69" s="653">
        <f xml:space="preserve"> InpAct!BK$83</f>
        <v>0</v>
      </c>
      <c r="BL69" s="653">
        <f xml:space="preserve"> InpAct!BL$83</f>
        <v>0</v>
      </c>
      <c r="BM69" s="653">
        <f xml:space="preserve"> InpAct!BM$83</f>
        <v>0</v>
      </c>
      <c r="BN69" s="653">
        <f xml:space="preserve"> InpAct!BN$83</f>
        <v>0</v>
      </c>
      <c r="BO69" s="653">
        <f xml:space="preserve"> InpAct!BO$83</f>
        <v>0</v>
      </c>
      <c r="BP69" s="653">
        <f xml:space="preserve"> InpAct!BP$83</f>
        <v>0</v>
      </c>
      <c r="BQ69" s="653">
        <f xml:space="preserve"> InpAct!BQ$83</f>
        <v>0</v>
      </c>
      <c r="BR69" s="653">
        <f xml:space="preserve"> InpAct!BR$83</f>
        <v>0</v>
      </c>
      <c r="BS69" s="653">
        <f xml:space="preserve"> InpAct!BS$83</f>
        <v>0</v>
      </c>
      <c r="BT69" s="653">
        <f xml:space="preserve"> InpAct!BT$83</f>
        <v>0</v>
      </c>
      <c r="BU69" s="653">
        <f xml:space="preserve"> InpAct!BU$83</f>
        <v>0</v>
      </c>
      <c r="BV69" s="653">
        <f xml:space="preserve"> InpAct!BV$83</f>
        <v>0</v>
      </c>
      <c r="BW69" s="653">
        <f xml:space="preserve"> InpAct!BW$83</f>
        <v>0</v>
      </c>
      <c r="BX69" s="653">
        <f xml:space="preserve"> InpAct!BX$83</f>
        <v>0</v>
      </c>
      <c r="BY69" s="653">
        <f xml:space="preserve"> InpAct!BY$83</f>
        <v>0</v>
      </c>
      <c r="BZ69" s="653">
        <f xml:space="preserve"> InpAct!BZ$83</f>
        <v>0</v>
      </c>
      <c r="CA69" s="653">
        <f xml:space="preserve"> InpAct!CA$83</f>
        <v>0</v>
      </c>
      <c r="CB69" s="653">
        <f xml:space="preserve"> InpAct!CB$83</f>
        <v>0</v>
      </c>
      <c r="CC69" s="653">
        <f xml:space="preserve"> InpAct!CC$83</f>
        <v>0</v>
      </c>
      <c r="CD69" s="653">
        <f xml:space="preserve"> InpAct!CD$83</f>
        <v>0</v>
      </c>
      <c r="CE69" s="653">
        <f xml:space="preserve"> InpAct!CE$83</f>
        <v>0</v>
      </c>
      <c r="CF69" s="653">
        <f xml:space="preserve"> InpAct!CF$83</f>
        <v>0</v>
      </c>
    </row>
    <row r="70" spans="1:84" s="178" customFormat="1" ht="4.95" customHeight="1" x14ac:dyDescent="0.25">
      <c r="A70" s="182"/>
      <c r="B70" s="179"/>
      <c r="C70" s="179"/>
      <c r="D70" s="180"/>
      <c r="E70" s="181"/>
      <c r="F70" s="181"/>
      <c r="G70" s="146"/>
      <c r="H70" s="182"/>
      <c r="I70" s="182"/>
      <c r="J70" s="52"/>
      <c r="K70" s="334"/>
      <c r="L70" s="334"/>
      <c r="M70" s="334"/>
      <c r="N70" s="334"/>
      <c r="O70" s="334"/>
      <c r="P70" s="334"/>
      <c r="Q70" s="334"/>
      <c r="R70" s="334"/>
      <c r="S70" s="334"/>
      <c r="T70" s="334"/>
      <c r="U70" s="334"/>
      <c r="V70" s="334"/>
      <c r="W70" s="334"/>
      <c r="X70" s="334"/>
      <c r="Y70" s="334"/>
      <c r="Z70" s="334"/>
      <c r="AA70" s="334"/>
      <c r="AB70" s="334"/>
      <c r="AC70" s="334"/>
      <c r="AD70" s="334"/>
      <c r="AE70" s="334"/>
      <c r="AF70" s="334"/>
      <c r="AG70" s="334"/>
      <c r="AH70" s="334"/>
      <c r="AI70" s="334"/>
      <c r="AJ70" s="334"/>
      <c r="AK70" s="334"/>
      <c r="AL70" s="334"/>
      <c r="AM70" s="334"/>
      <c r="AN70" s="334"/>
      <c r="AO70" s="334"/>
      <c r="AP70" s="334"/>
      <c r="AQ70" s="334"/>
      <c r="AR70" s="334"/>
      <c r="AS70" s="334"/>
      <c r="AT70" s="334"/>
      <c r="AU70" s="334"/>
      <c r="AV70" s="334"/>
      <c r="AW70" s="334"/>
      <c r="AX70" s="334"/>
      <c r="AY70" s="334"/>
      <c r="AZ70" s="334"/>
      <c r="BA70" s="334"/>
      <c r="BB70" s="334"/>
      <c r="BC70" s="334"/>
      <c r="BD70" s="334"/>
      <c r="BE70" s="334"/>
      <c r="BF70" s="334"/>
      <c r="BG70" s="334"/>
      <c r="BH70" s="334"/>
      <c r="BI70" s="334"/>
      <c r="BJ70" s="334"/>
      <c r="BK70" s="334"/>
      <c r="BL70" s="334"/>
      <c r="BM70" s="334"/>
      <c r="BN70" s="334"/>
      <c r="BO70" s="334"/>
      <c r="BP70" s="334"/>
      <c r="BQ70" s="334"/>
      <c r="BR70" s="334"/>
      <c r="BS70" s="334"/>
      <c r="BT70" s="417"/>
      <c r="BU70" s="417"/>
      <c r="BV70" s="417"/>
      <c r="BW70" s="417"/>
      <c r="BX70" s="417"/>
      <c r="BY70" s="417"/>
      <c r="BZ70" s="417"/>
      <c r="CA70" s="417"/>
      <c r="CB70" s="417"/>
      <c r="CC70" s="417"/>
      <c r="CD70" s="417"/>
      <c r="CE70" s="417"/>
      <c r="CF70" s="417"/>
    </row>
    <row r="71" spans="1:84" s="178" customFormat="1" ht="13.2" customHeight="1" x14ac:dyDescent="0.25">
      <c r="A71" s="182"/>
      <c r="B71" s="179"/>
      <c r="C71" s="179"/>
      <c r="D71" s="180"/>
      <c r="E71" s="181" t="str">
        <f t="shared" ref="E71:AJ71" si="40" xml:space="preserve"> E$60</f>
        <v>Units sold - Shoes - forecast</v>
      </c>
      <c r="F71" s="181">
        <f t="shared" si="40"/>
        <v>0</v>
      </c>
      <c r="G71" s="181" t="str">
        <f t="shared" si="40"/>
        <v>units</v>
      </c>
      <c r="H71" s="181">
        <f t="shared" si="40"/>
        <v>0</v>
      </c>
      <c r="I71" s="181">
        <f t="shared" si="40"/>
        <v>0</v>
      </c>
      <c r="J71" s="649">
        <f t="shared" si="40"/>
        <v>18840.492799999996</v>
      </c>
      <c r="K71" s="649">
        <f t="shared" si="40"/>
        <v>0</v>
      </c>
      <c r="L71" s="649">
        <f t="shared" si="40"/>
        <v>0</v>
      </c>
      <c r="M71" s="649">
        <f t="shared" si="40"/>
        <v>0</v>
      </c>
      <c r="N71" s="649">
        <f t="shared" si="40"/>
        <v>0</v>
      </c>
      <c r="O71" s="649">
        <f t="shared" si="40"/>
        <v>0</v>
      </c>
      <c r="P71" s="649">
        <f t="shared" si="40"/>
        <v>0</v>
      </c>
      <c r="Q71" s="649">
        <f t="shared" si="40"/>
        <v>0</v>
      </c>
      <c r="R71" s="649">
        <f t="shared" si="40"/>
        <v>0</v>
      </c>
      <c r="S71" s="649">
        <f t="shared" si="40"/>
        <v>0</v>
      </c>
      <c r="T71" s="649">
        <f t="shared" si="40"/>
        <v>0</v>
      </c>
      <c r="U71" s="649">
        <f t="shared" si="40"/>
        <v>0</v>
      </c>
      <c r="V71" s="649">
        <f t="shared" si="40"/>
        <v>0</v>
      </c>
      <c r="W71" s="649">
        <f t="shared" si="40"/>
        <v>0</v>
      </c>
      <c r="X71" s="649">
        <f t="shared" si="40"/>
        <v>0</v>
      </c>
      <c r="Y71" s="649">
        <f t="shared" si="40"/>
        <v>320</v>
      </c>
      <c r="Z71" s="649">
        <f t="shared" si="40"/>
        <v>320</v>
      </c>
      <c r="AA71" s="649">
        <f t="shared" si="40"/>
        <v>360</v>
      </c>
      <c r="AB71" s="649">
        <f t="shared" si="40"/>
        <v>440</v>
      </c>
      <c r="AC71" s="649">
        <f t="shared" si="40"/>
        <v>440</v>
      </c>
      <c r="AD71" s="649">
        <f t="shared" si="40"/>
        <v>400</v>
      </c>
      <c r="AE71" s="649">
        <f t="shared" si="40"/>
        <v>320</v>
      </c>
      <c r="AF71" s="649">
        <f t="shared" si="40"/>
        <v>280</v>
      </c>
      <c r="AG71" s="649">
        <f t="shared" si="40"/>
        <v>280</v>
      </c>
      <c r="AH71" s="649">
        <f t="shared" si="40"/>
        <v>280</v>
      </c>
      <c r="AI71" s="649">
        <f t="shared" si="40"/>
        <v>280</v>
      </c>
      <c r="AJ71" s="649">
        <f t="shared" si="40"/>
        <v>280</v>
      </c>
      <c r="AK71" s="649">
        <f t="shared" ref="AK71:BP71" si="41" xml:space="preserve"> AK$60</f>
        <v>313.60000000000002</v>
      </c>
      <c r="AL71" s="649">
        <f t="shared" si="41"/>
        <v>313.60000000000002</v>
      </c>
      <c r="AM71" s="649">
        <f t="shared" si="41"/>
        <v>352.8</v>
      </c>
      <c r="AN71" s="649">
        <f t="shared" si="41"/>
        <v>431.2</v>
      </c>
      <c r="AO71" s="649">
        <f t="shared" si="41"/>
        <v>431.2</v>
      </c>
      <c r="AP71" s="649">
        <f t="shared" si="41"/>
        <v>392</v>
      </c>
      <c r="AQ71" s="649">
        <f t="shared" si="41"/>
        <v>313.60000000000002</v>
      </c>
      <c r="AR71" s="649">
        <f t="shared" si="41"/>
        <v>274.40000000000003</v>
      </c>
      <c r="AS71" s="649">
        <f t="shared" si="41"/>
        <v>274.40000000000003</v>
      </c>
      <c r="AT71" s="649">
        <f t="shared" si="41"/>
        <v>274.40000000000003</v>
      </c>
      <c r="AU71" s="649">
        <f t="shared" si="41"/>
        <v>274.40000000000003</v>
      </c>
      <c r="AV71" s="649">
        <f t="shared" si="41"/>
        <v>274.40000000000003</v>
      </c>
      <c r="AW71" s="649">
        <f t="shared" si="41"/>
        <v>304.19200000000001</v>
      </c>
      <c r="AX71" s="649">
        <f t="shared" si="41"/>
        <v>304.19200000000001</v>
      </c>
      <c r="AY71" s="649">
        <f t="shared" si="41"/>
        <v>342.21600000000001</v>
      </c>
      <c r="AZ71" s="649">
        <f t="shared" si="41"/>
        <v>418.26400000000001</v>
      </c>
      <c r="BA71" s="649">
        <f t="shared" si="41"/>
        <v>418.26400000000001</v>
      </c>
      <c r="BB71" s="649">
        <f t="shared" si="41"/>
        <v>380.24</v>
      </c>
      <c r="BC71" s="649">
        <f t="shared" si="41"/>
        <v>304.19200000000001</v>
      </c>
      <c r="BD71" s="649">
        <f t="shared" si="41"/>
        <v>266.16800000000001</v>
      </c>
      <c r="BE71" s="649">
        <f t="shared" si="41"/>
        <v>266.16800000000001</v>
      </c>
      <c r="BF71" s="649">
        <f t="shared" si="41"/>
        <v>266.16800000000001</v>
      </c>
      <c r="BG71" s="649">
        <f t="shared" si="41"/>
        <v>266.16800000000001</v>
      </c>
      <c r="BH71" s="649">
        <f t="shared" si="41"/>
        <v>266.16800000000001</v>
      </c>
      <c r="BI71" s="649">
        <f t="shared" si="41"/>
        <v>292.02431999999999</v>
      </c>
      <c r="BJ71" s="649">
        <f t="shared" si="41"/>
        <v>292.02431999999999</v>
      </c>
      <c r="BK71" s="649">
        <f t="shared" si="41"/>
        <v>328.52735999999993</v>
      </c>
      <c r="BL71" s="649">
        <f t="shared" si="41"/>
        <v>401.53343999999998</v>
      </c>
      <c r="BM71" s="649">
        <f t="shared" si="41"/>
        <v>401.53343999999998</v>
      </c>
      <c r="BN71" s="649">
        <f t="shared" si="41"/>
        <v>365.03039999999999</v>
      </c>
      <c r="BO71" s="649">
        <f t="shared" si="41"/>
        <v>292.02431999999999</v>
      </c>
      <c r="BP71" s="649">
        <f t="shared" si="41"/>
        <v>255.52127999999999</v>
      </c>
      <c r="BQ71" s="649">
        <f t="shared" ref="BQ71:CF71" si="42" xml:space="preserve"> BQ$60</f>
        <v>255.52127999999999</v>
      </c>
      <c r="BR71" s="649">
        <f t="shared" si="42"/>
        <v>255.52127999999999</v>
      </c>
      <c r="BS71" s="649">
        <f t="shared" si="42"/>
        <v>255.52127999999999</v>
      </c>
      <c r="BT71" s="649">
        <f t="shared" si="42"/>
        <v>255.52127999999999</v>
      </c>
      <c r="BU71" s="649">
        <f t="shared" si="42"/>
        <v>277.42310399999997</v>
      </c>
      <c r="BV71" s="649">
        <f t="shared" si="42"/>
        <v>277.42310399999997</v>
      </c>
      <c r="BW71" s="649">
        <f t="shared" si="42"/>
        <v>312.10099199999996</v>
      </c>
      <c r="BX71" s="649">
        <f t="shared" si="42"/>
        <v>381.45676799999995</v>
      </c>
      <c r="BY71" s="649">
        <f t="shared" si="42"/>
        <v>381.45676799999995</v>
      </c>
      <c r="BZ71" s="649">
        <f t="shared" si="42"/>
        <v>346.77888000000002</v>
      </c>
      <c r="CA71" s="649">
        <f t="shared" si="42"/>
        <v>277.42310399999997</v>
      </c>
      <c r="CB71" s="649">
        <f t="shared" si="42"/>
        <v>242.745216</v>
      </c>
      <c r="CC71" s="649">
        <f t="shared" si="42"/>
        <v>242.745216</v>
      </c>
      <c r="CD71" s="649">
        <f t="shared" si="42"/>
        <v>242.745216</v>
      </c>
      <c r="CE71" s="649">
        <f t="shared" si="42"/>
        <v>242.745216</v>
      </c>
      <c r="CF71" s="649">
        <f t="shared" si="42"/>
        <v>242.745216</v>
      </c>
    </row>
    <row r="72" spans="1:84" s="178" customFormat="1" ht="13.2" customHeight="1" x14ac:dyDescent="0.25">
      <c r="A72" s="182"/>
      <c r="B72" s="179"/>
      <c r="C72" s="179"/>
      <c r="D72" s="180"/>
      <c r="E72" s="181" t="str">
        <f t="shared" ref="E72:AJ72" si="43" xml:space="preserve"> E$61</f>
        <v>Units sold - Trainers - forecast</v>
      </c>
      <c r="F72" s="181">
        <f t="shared" si="43"/>
        <v>0</v>
      </c>
      <c r="G72" s="181" t="str">
        <f t="shared" si="43"/>
        <v>units</v>
      </c>
      <c r="H72" s="181">
        <f t="shared" si="43"/>
        <v>0</v>
      </c>
      <c r="I72" s="181">
        <f t="shared" si="43"/>
        <v>0</v>
      </c>
      <c r="J72" s="649">
        <f t="shared" si="43"/>
        <v>12254.300000000003</v>
      </c>
      <c r="K72" s="649">
        <f t="shared" si="43"/>
        <v>0</v>
      </c>
      <c r="L72" s="649">
        <f t="shared" si="43"/>
        <v>0</v>
      </c>
      <c r="M72" s="649">
        <f t="shared" si="43"/>
        <v>0</v>
      </c>
      <c r="N72" s="649">
        <f t="shared" si="43"/>
        <v>0</v>
      </c>
      <c r="O72" s="649">
        <f t="shared" si="43"/>
        <v>0</v>
      </c>
      <c r="P72" s="649">
        <f t="shared" si="43"/>
        <v>0</v>
      </c>
      <c r="Q72" s="649">
        <f t="shared" si="43"/>
        <v>0</v>
      </c>
      <c r="R72" s="649">
        <f t="shared" si="43"/>
        <v>0</v>
      </c>
      <c r="S72" s="649">
        <f t="shared" si="43"/>
        <v>0</v>
      </c>
      <c r="T72" s="649">
        <f t="shared" si="43"/>
        <v>0</v>
      </c>
      <c r="U72" s="649">
        <f t="shared" si="43"/>
        <v>0</v>
      </c>
      <c r="V72" s="649">
        <f t="shared" si="43"/>
        <v>0</v>
      </c>
      <c r="W72" s="649">
        <f t="shared" si="43"/>
        <v>0</v>
      </c>
      <c r="X72" s="649">
        <f t="shared" si="43"/>
        <v>0</v>
      </c>
      <c r="Y72" s="649">
        <f t="shared" si="43"/>
        <v>160</v>
      </c>
      <c r="Z72" s="649">
        <f t="shared" si="43"/>
        <v>160</v>
      </c>
      <c r="AA72" s="649">
        <f t="shared" si="43"/>
        <v>180</v>
      </c>
      <c r="AB72" s="649">
        <f t="shared" si="43"/>
        <v>220</v>
      </c>
      <c r="AC72" s="649">
        <f t="shared" si="43"/>
        <v>220</v>
      </c>
      <c r="AD72" s="649">
        <f t="shared" si="43"/>
        <v>200</v>
      </c>
      <c r="AE72" s="649">
        <f t="shared" si="43"/>
        <v>160</v>
      </c>
      <c r="AF72" s="649">
        <f t="shared" si="43"/>
        <v>140</v>
      </c>
      <c r="AG72" s="649">
        <f t="shared" si="43"/>
        <v>140</v>
      </c>
      <c r="AH72" s="649">
        <f t="shared" si="43"/>
        <v>140</v>
      </c>
      <c r="AI72" s="649">
        <f t="shared" si="43"/>
        <v>140</v>
      </c>
      <c r="AJ72" s="649">
        <f t="shared" si="43"/>
        <v>140</v>
      </c>
      <c r="AK72" s="649">
        <f t="shared" ref="AK72:BP72" si="44" xml:space="preserve"> AK$61</f>
        <v>168</v>
      </c>
      <c r="AL72" s="649">
        <f t="shared" si="44"/>
        <v>168</v>
      </c>
      <c r="AM72" s="649">
        <f t="shared" si="44"/>
        <v>189</v>
      </c>
      <c r="AN72" s="649">
        <f t="shared" si="44"/>
        <v>231</v>
      </c>
      <c r="AO72" s="649">
        <f t="shared" si="44"/>
        <v>231</v>
      </c>
      <c r="AP72" s="649">
        <f t="shared" si="44"/>
        <v>210</v>
      </c>
      <c r="AQ72" s="649">
        <f t="shared" si="44"/>
        <v>168</v>
      </c>
      <c r="AR72" s="649">
        <f t="shared" si="44"/>
        <v>147</v>
      </c>
      <c r="AS72" s="649">
        <f t="shared" si="44"/>
        <v>147</v>
      </c>
      <c r="AT72" s="649">
        <f t="shared" si="44"/>
        <v>147</v>
      </c>
      <c r="AU72" s="649">
        <f t="shared" si="44"/>
        <v>147</v>
      </c>
      <c r="AV72" s="649">
        <f t="shared" si="44"/>
        <v>147</v>
      </c>
      <c r="AW72" s="649">
        <f t="shared" si="44"/>
        <v>184.80000000000004</v>
      </c>
      <c r="AX72" s="649">
        <f t="shared" si="44"/>
        <v>184.80000000000004</v>
      </c>
      <c r="AY72" s="649">
        <f t="shared" si="44"/>
        <v>207.90000000000003</v>
      </c>
      <c r="AZ72" s="649">
        <f t="shared" si="44"/>
        <v>254.10000000000005</v>
      </c>
      <c r="BA72" s="649">
        <f t="shared" si="44"/>
        <v>254.10000000000005</v>
      </c>
      <c r="BB72" s="649">
        <f t="shared" si="44"/>
        <v>231.00000000000006</v>
      </c>
      <c r="BC72" s="649">
        <f t="shared" si="44"/>
        <v>184.80000000000004</v>
      </c>
      <c r="BD72" s="649">
        <f t="shared" si="44"/>
        <v>161.70000000000005</v>
      </c>
      <c r="BE72" s="649">
        <f t="shared" si="44"/>
        <v>161.70000000000005</v>
      </c>
      <c r="BF72" s="649">
        <f t="shared" si="44"/>
        <v>161.70000000000005</v>
      </c>
      <c r="BG72" s="649">
        <f t="shared" si="44"/>
        <v>161.70000000000005</v>
      </c>
      <c r="BH72" s="649">
        <f t="shared" si="44"/>
        <v>161.70000000000005</v>
      </c>
      <c r="BI72" s="649">
        <f t="shared" si="44"/>
        <v>212.52000000000004</v>
      </c>
      <c r="BJ72" s="649">
        <f t="shared" si="44"/>
        <v>212.52000000000004</v>
      </c>
      <c r="BK72" s="649">
        <f t="shared" si="44"/>
        <v>239.08500000000004</v>
      </c>
      <c r="BL72" s="649">
        <f t="shared" si="44"/>
        <v>292.21500000000003</v>
      </c>
      <c r="BM72" s="649">
        <f t="shared" si="44"/>
        <v>292.21500000000003</v>
      </c>
      <c r="BN72" s="649">
        <f t="shared" si="44"/>
        <v>265.65000000000003</v>
      </c>
      <c r="BO72" s="649">
        <f t="shared" si="44"/>
        <v>212.52000000000004</v>
      </c>
      <c r="BP72" s="649">
        <f t="shared" si="44"/>
        <v>185.95500000000004</v>
      </c>
      <c r="BQ72" s="649">
        <f t="shared" ref="BQ72:CF72" si="45" xml:space="preserve"> BQ$61</f>
        <v>185.95500000000004</v>
      </c>
      <c r="BR72" s="649">
        <f t="shared" si="45"/>
        <v>185.95500000000004</v>
      </c>
      <c r="BS72" s="649">
        <f t="shared" si="45"/>
        <v>185.95500000000004</v>
      </c>
      <c r="BT72" s="649">
        <f t="shared" si="45"/>
        <v>185.95500000000004</v>
      </c>
      <c r="BU72" s="649">
        <f t="shared" si="45"/>
        <v>255.02400000000003</v>
      </c>
      <c r="BV72" s="649">
        <f t="shared" si="45"/>
        <v>255.02400000000003</v>
      </c>
      <c r="BW72" s="649">
        <f t="shared" si="45"/>
        <v>286.90199999999999</v>
      </c>
      <c r="BX72" s="649">
        <f t="shared" si="45"/>
        <v>350.65800000000002</v>
      </c>
      <c r="BY72" s="649">
        <f t="shared" si="45"/>
        <v>350.65800000000002</v>
      </c>
      <c r="BZ72" s="649">
        <f t="shared" si="45"/>
        <v>318.78000000000003</v>
      </c>
      <c r="CA72" s="649">
        <f t="shared" si="45"/>
        <v>255.02400000000003</v>
      </c>
      <c r="CB72" s="649">
        <f t="shared" si="45"/>
        <v>223.14600000000004</v>
      </c>
      <c r="CC72" s="649">
        <f t="shared" si="45"/>
        <v>223.14600000000004</v>
      </c>
      <c r="CD72" s="649">
        <f t="shared" si="45"/>
        <v>223.14600000000004</v>
      </c>
      <c r="CE72" s="649">
        <f t="shared" si="45"/>
        <v>223.14600000000004</v>
      </c>
      <c r="CF72" s="649">
        <f t="shared" si="45"/>
        <v>223.14600000000004</v>
      </c>
    </row>
    <row r="73" spans="1:84" s="178" customFormat="1" ht="13.2" customHeight="1" x14ac:dyDescent="0.25">
      <c r="A73" s="182"/>
      <c r="B73" s="179"/>
      <c r="C73" s="179"/>
      <c r="D73" s="180"/>
      <c r="E73" s="181" t="str">
        <f t="shared" ref="E73:AJ73" si="46" xml:space="preserve"> E$62</f>
        <v>Units sold - Boots - forecast</v>
      </c>
      <c r="F73" s="181">
        <f t="shared" si="46"/>
        <v>0</v>
      </c>
      <c r="G73" s="181" t="str">
        <f t="shared" si="46"/>
        <v>units</v>
      </c>
      <c r="H73" s="181">
        <f t="shared" si="46"/>
        <v>0</v>
      </c>
      <c r="I73" s="181">
        <f t="shared" si="46"/>
        <v>0</v>
      </c>
      <c r="J73" s="649">
        <f t="shared" si="46"/>
        <v>20462.5</v>
      </c>
      <c r="K73" s="649">
        <f t="shared" si="46"/>
        <v>0</v>
      </c>
      <c r="L73" s="649">
        <f t="shared" si="46"/>
        <v>0</v>
      </c>
      <c r="M73" s="649">
        <f t="shared" si="46"/>
        <v>0</v>
      </c>
      <c r="N73" s="649">
        <f t="shared" si="46"/>
        <v>0</v>
      </c>
      <c r="O73" s="649">
        <f t="shared" si="46"/>
        <v>0</v>
      </c>
      <c r="P73" s="649">
        <f t="shared" si="46"/>
        <v>0</v>
      </c>
      <c r="Q73" s="649">
        <f t="shared" si="46"/>
        <v>0</v>
      </c>
      <c r="R73" s="649">
        <f t="shared" si="46"/>
        <v>0</v>
      </c>
      <c r="S73" s="649">
        <f t="shared" si="46"/>
        <v>0</v>
      </c>
      <c r="T73" s="649">
        <f t="shared" si="46"/>
        <v>0</v>
      </c>
      <c r="U73" s="649">
        <f t="shared" si="46"/>
        <v>0</v>
      </c>
      <c r="V73" s="649">
        <f t="shared" si="46"/>
        <v>0</v>
      </c>
      <c r="W73" s="649">
        <f t="shared" si="46"/>
        <v>0</v>
      </c>
      <c r="X73" s="649">
        <f t="shared" si="46"/>
        <v>0</v>
      </c>
      <c r="Y73" s="649">
        <f t="shared" si="46"/>
        <v>200</v>
      </c>
      <c r="Z73" s="649">
        <f t="shared" si="46"/>
        <v>200</v>
      </c>
      <c r="AA73" s="649">
        <f t="shared" si="46"/>
        <v>225</v>
      </c>
      <c r="AB73" s="649">
        <f t="shared" si="46"/>
        <v>275</v>
      </c>
      <c r="AC73" s="649">
        <f t="shared" si="46"/>
        <v>275</v>
      </c>
      <c r="AD73" s="649">
        <f t="shared" si="46"/>
        <v>250</v>
      </c>
      <c r="AE73" s="649">
        <f t="shared" si="46"/>
        <v>200</v>
      </c>
      <c r="AF73" s="649">
        <f t="shared" si="46"/>
        <v>175.00000000000003</v>
      </c>
      <c r="AG73" s="649">
        <f t="shared" si="46"/>
        <v>175.00000000000003</v>
      </c>
      <c r="AH73" s="649">
        <f t="shared" si="46"/>
        <v>175.00000000000003</v>
      </c>
      <c r="AI73" s="649">
        <f t="shared" si="46"/>
        <v>175.00000000000003</v>
      </c>
      <c r="AJ73" s="649">
        <f t="shared" si="46"/>
        <v>175.00000000000003</v>
      </c>
      <c r="AK73" s="649">
        <f t="shared" ref="AK73:BP73" si="47" xml:space="preserve"> AK$62</f>
        <v>240</v>
      </c>
      <c r="AL73" s="649">
        <f t="shared" si="47"/>
        <v>240</v>
      </c>
      <c r="AM73" s="649">
        <f t="shared" si="47"/>
        <v>270</v>
      </c>
      <c r="AN73" s="649">
        <f t="shared" si="47"/>
        <v>330</v>
      </c>
      <c r="AO73" s="649">
        <f t="shared" si="47"/>
        <v>330</v>
      </c>
      <c r="AP73" s="649">
        <f t="shared" si="47"/>
        <v>300</v>
      </c>
      <c r="AQ73" s="649">
        <f t="shared" si="47"/>
        <v>240</v>
      </c>
      <c r="AR73" s="649">
        <f t="shared" si="47"/>
        <v>210.00000000000003</v>
      </c>
      <c r="AS73" s="649">
        <f t="shared" si="47"/>
        <v>210.00000000000003</v>
      </c>
      <c r="AT73" s="649">
        <f t="shared" si="47"/>
        <v>210.00000000000003</v>
      </c>
      <c r="AU73" s="649">
        <f t="shared" si="47"/>
        <v>210.00000000000003</v>
      </c>
      <c r="AV73" s="649">
        <f t="shared" si="47"/>
        <v>210.00000000000003</v>
      </c>
      <c r="AW73" s="649">
        <f t="shared" si="47"/>
        <v>300</v>
      </c>
      <c r="AX73" s="649">
        <f t="shared" si="47"/>
        <v>300</v>
      </c>
      <c r="AY73" s="649">
        <f t="shared" si="47"/>
        <v>337.5</v>
      </c>
      <c r="AZ73" s="649">
        <f t="shared" si="47"/>
        <v>412.5</v>
      </c>
      <c r="BA73" s="649">
        <f t="shared" si="47"/>
        <v>412.5</v>
      </c>
      <c r="BB73" s="649">
        <f t="shared" si="47"/>
        <v>375</v>
      </c>
      <c r="BC73" s="649">
        <f t="shared" si="47"/>
        <v>300</v>
      </c>
      <c r="BD73" s="649">
        <f t="shared" si="47"/>
        <v>262.5</v>
      </c>
      <c r="BE73" s="649">
        <f t="shared" si="47"/>
        <v>262.5</v>
      </c>
      <c r="BF73" s="649">
        <f t="shared" si="47"/>
        <v>262.5</v>
      </c>
      <c r="BG73" s="649">
        <f t="shared" si="47"/>
        <v>262.5</v>
      </c>
      <c r="BH73" s="649">
        <f t="shared" si="47"/>
        <v>262.5</v>
      </c>
      <c r="BI73" s="649">
        <f t="shared" si="47"/>
        <v>390</v>
      </c>
      <c r="BJ73" s="649">
        <f t="shared" si="47"/>
        <v>390</v>
      </c>
      <c r="BK73" s="649">
        <f t="shared" si="47"/>
        <v>438.75</v>
      </c>
      <c r="BL73" s="649">
        <f t="shared" si="47"/>
        <v>536.25</v>
      </c>
      <c r="BM73" s="649">
        <f t="shared" si="47"/>
        <v>536.25</v>
      </c>
      <c r="BN73" s="649">
        <f t="shared" si="47"/>
        <v>487.5</v>
      </c>
      <c r="BO73" s="649">
        <f t="shared" si="47"/>
        <v>390</v>
      </c>
      <c r="BP73" s="649">
        <f t="shared" si="47"/>
        <v>341.25000000000006</v>
      </c>
      <c r="BQ73" s="649">
        <f t="shared" ref="BQ73:CF73" si="48" xml:space="preserve"> BQ$62</f>
        <v>341.25000000000006</v>
      </c>
      <c r="BR73" s="649">
        <f t="shared" si="48"/>
        <v>341.25000000000006</v>
      </c>
      <c r="BS73" s="649">
        <f t="shared" si="48"/>
        <v>341.25000000000006</v>
      </c>
      <c r="BT73" s="649">
        <f t="shared" si="48"/>
        <v>341.25000000000006</v>
      </c>
      <c r="BU73" s="649">
        <f t="shared" si="48"/>
        <v>507</v>
      </c>
      <c r="BV73" s="649">
        <f t="shared" si="48"/>
        <v>507</v>
      </c>
      <c r="BW73" s="649">
        <f t="shared" si="48"/>
        <v>570.375</v>
      </c>
      <c r="BX73" s="649">
        <f t="shared" si="48"/>
        <v>697.125</v>
      </c>
      <c r="BY73" s="649">
        <f t="shared" si="48"/>
        <v>697.125</v>
      </c>
      <c r="BZ73" s="649">
        <f t="shared" si="48"/>
        <v>633.75</v>
      </c>
      <c r="CA73" s="649">
        <f t="shared" si="48"/>
        <v>507</v>
      </c>
      <c r="CB73" s="649">
        <f t="shared" si="48"/>
        <v>443.62500000000006</v>
      </c>
      <c r="CC73" s="649">
        <f t="shared" si="48"/>
        <v>443.62500000000006</v>
      </c>
      <c r="CD73" s="649">
        <f t="shared" si="48"/>
        <v>443.62500000000006</v>
      </c>
      <c r="CE73" s="649">
        <f t="shared" si="48"/>
        <v>443.62500000000006</v>
      </c>
      <c r="CF73" s="649">
        <f t="shared" si="48"/>
        <v>443.62500000000006</v>
      </c>
    </row>
    <row r="74" spans="1:84" s="178" customFormat="1" ht="4.95" customHeight="1" x14ac:dyDescent="0.25">
      <c r="A74" s="182"/>
      <c r="B74" s="179"/>
      <c r="C74" s="179"/>
      <c r="D74" s="180"/>
      <c r="E74" s="181"/>
      <c r="F74" s="181"/>
      <c r="G74" s="181"/>
      <c r="H74" s="181"/>
      <c r="I74" s="181"/>
      <c r="J74" s="334"/>
      <c r="K74" s="334"/>
      <c r="L74" s="334"/>
      <c r="M74" s="334"/>
      <c r="N74" s="334"/>
      <c r="O74" s="334"/>
      <c r="P74" s="334"/>
      <c r="Q74" s="334"/>
      <c r="R74" s="334"/>
      <c r="S74" s="334"/>
      <c r="T74" s="334"/>
      <c r="U74" s="334"/>
      <c r="V74" s="334"/>
      <c r="W74" s="334"/>
      <c r="X74" s="334"/>
      <c r="Y74" s="334"/>
      <c r="Z74" s="334"/>
      <c r="AA74" s="334"/>
      <c r="AB74" s="334"/>
      <c r="AC74" s="334"/>
      <c r="AD74" s="334"/>
      <c r="AE74" s="334"/>
      <c r="AF74" s="334"/>
      <c r="AG74" s="334"/>
      <c r="AH74" s="334"/>
      <c r="AI74" s="334"/>
      <c r="AJ74" s="334"/>
      <c r="AK74" s="334"/>
      <c r="AL74" s="334"/>
      <c r="AM74" s="334"/>
      <c r="AN74" s="334"/>
      <c r="AO74" s="334"/>
      <c r="AP74" s="334"/>
      <c r="AQ74" s="334"/>
      <c r="AR74" s="334"/>
      <c r="AS74" s="334"/>
      <c r="AT74" s="334"/>
      <c r="AU74" s="334"/>
      <c r="AV74" s="334"/>
      <c r="AW74" s="334"/>
      <c r="AX74" s="334"/>
      <c r="AY74" s="334"/>
      <c r="AZ74" s="334"/>
      <c r="BA74" s="334"/>
      <c r="BB74" s="334"/>
      <c r="BC74" s="334"/>
      <c r="BD74" s="334"/>
      <c r="BE74" s="334"/>
      <c r="BF74" s="334"/>
      <c r="BG74" s="334"/>
      <c r="BH74" s="334"/>
      <c r="BI74" s="334"/>
      <c r="BJ74" s="334"/>
      <c r="BK74" s="334"/>
      <c r="BL74" s="334"/>
      <c r="BM74" s="334"/>
      <c r="BN74" s="334"/>
      <c r="BO74" s="334"/>
      <c r="BP74" s="334"/>
      <c r="BQ74" s="334"/>
      <c r="BR74" s="334"/>
      <c r="BS74" s="334"/>
      <c r="BT74" s="334"/>
      <c r="BU74" s="334"/>
      <c r="BV74" s="334"/>
      <c r="BW74" s="334"/>
      <c r="BX74" s="334"/>
      <c r="BY74" s="334"/>
      <c r="BZ74" s="334"/>
      <c r="CA74" s="334"/>
      <c r="CB74" s="334"/>
      <c r="CC74" s="334"/>
      <c r="CD74" s="334"/>
      <c r="CE74" s="334"/>
      <c r="CF74" s="334"/>
    </row>
    <row r="75" spans="1:84" s="187" customFormat="1" x14ac:dyDescent="0.25">
      <c r="A75" s="77"/>
      <c r="B75" s="78"/>
      <c r="C75" s="78"/>
      <c r="D75" s="79"/>
      <c r="E75" s="122" t="str">
        <f xml:space="preserve"> Time!E$48</f>
        <v>Actuals period flag</v>
      </c>
      <c r="F75" s="122">
        <f xml:space="preserve"> Time!F$48</f>
        <v>0</v>
      </c>
      <c r="G75" s="227" t="str">
        <f xml:space="preserve"> Time!G$48</f>
        <v>flag</v>
      </c>
      <c r="H75" s="122">
        <f xml:space="preserve"> Time!H$48</f>
        <v>0</v>
      </c>
      <c r="I75" s="122">
        <f xml:space="preserve"> Time!I$48</f>
        <v>0</v>
      </c>
      <c r="J75" s="653">
        <f xml:space="preserve"> Time!J$48</f>
        <v>13</v>
      </c>
      <c r="K75" s="653">
        <f xml:space="preserve"> Time!K$48</f>
        <v>0</v>
      </c>
      <c r="L75" s="653">
        <f xml:space="preserve"> Time!L$48</f>
        <v>1</v>
      </c>
      <c r="M75" s="653">
        <f xml:space="preserve"> Time!M$48</f>
        <v>1</v>
      </c>
      <c r="N75" s="653">
        <f xml:space="preserve"> Time!N$48</f>
        <v>1</v>
      </c>
      <c r="O75" s="653">
        <f xml:space="preserve"> Time!O$48</f>
        <v>1</v>
      </c>
      <c r="P75" s="653">
        <f xml:space="preserve"> Time!P$48</f>
        <v>1</v>
      </c>
      <c r="Q75" s="653">
        <f xml:space="preserve"> Time!Q$48</f>
        <v>1</v>
      </c>
      <c r="R75" s="653">
        <f xml:space="preserve"> Time!R$48</f>
        <v>1</v>
      </c>
      <c r="S75" s="653">
        <f xml:space="preserve"> Time!S$48</f>
        <v>1</v>
      </c>
      <c r="T75" s="653">
        <f xml:space="preserve"> Time!T$48</f>
        <v>1</v>
      </c>
      <c r="U75" s="653">
        <f xml:space="preserve"> Time!U$48</f>
        <v>1</v>
      </c>
      <c r="V75" s="653">
        <f xml:space="preserve"> Time!V$48</f>
        <v>1</v>
      </c>
      <c r="W75" s="653">
        <f xml:space="preserve"> Time!W$48</f>
        <v>1</v>
      </c>
      <c r="X75" s="653">
        <f xml:space="preserve"> Time!X$48</f>
        <v>1</v>
      </c>
      <c r="Y75" s="653">
        <f xml:space="preserve"> Time!Y$48</f>
        <v>0</v>
      </c>
      <c r="Z75" s="653">
        <f xml:space="preserve"> Time!Z$48</f>
        <v>0</v>
      </c>
      <c r="AA75" s="653">
        <f xml:space="preserve"> Time!AA$48</f>
        <v>0</v>
      </c>
      <c r="AB75" s="653">
        <f xml:space="preserve"> Time!AB$48</f>
        <v>0</v>
      </c>
      <c r="AC75" s="653">
        <f xml:space="preserve"> Time!AC$48</f>
        <v>0</v>
      </c>
      <c r="AD75" s="653">
        <f xml:space="preserve"> Time!AD$48</f>
        <v>0</v>
      </c>
      <c r="AE75" s="653">
        <f xml:space="preserve"> Time!AE$48</f>
        <v>0</v>
      </c>
      <c r="AF75" s="653">
        <f xml:space="preserve"> Time!AF$48</f>
        <v>0</v>
      </c>
      <c r="AG75" s="653">
        <f xml:space="preserve"> Time!AG$48</f>
        <v>0</v>
      </c>
      <c r="AH75" s="653">
        <f xml:space="preserve"> Time!AH$48</f>
        <v>0</v>
      </c>
      <c r="AI75" s="653">
        <f xml:space="preserve"> Time!AI$48</f>
        <v>0</v>
      </c>
      <c r="AJ75" s="653">
        <f xml:space="preserve"> Time!AJ$48</f>
        <v>0</v>
      </c>
      <c r="AK75" s="653">
        <f xml:space="preserve"> Time!AK$48</f>
        <v>0</v>
      </c>
      <c r="AL75" s="653">
        <f xml:space="preserve"> Time!AL$48</f>
        <v>0</v>
      </c>
      <c r="AM75" s="653">
        <f xml:space="preserve"> Time!AM$48</f>
        <v>0</v>
      </c>
      <c r="AN75" s="653">
        <f xml:space="preserve"> Time!AN$48</f>
        <v>0</v>
      </c>
      <c r="AO75" s="653">
        <f xml:space="preserve"> Time!AO$48</f>
        <v>0</v>
      </c>
      <c r="AP75" s="653">
        <f xml:space="preserve"> Time!AP$48</f>
        <v>0</v>
      </c>
      <c r="AQ75" s="653">
        <f xml:space="preserve"> Time!AQ$48</f>
        <v>0</v>
      </c>
      <c r="AR75" s="653">
        <f xml:space="preserve"> Time!AR$48</f>
        <v>0</v>
      </c>
      <c r="AS75" s="653">
        <f xml:space="preserve"> Time!AS$48</f>
        <v>0</v>
      </c>
      <c r="AT75" s="653">
        <f xml:space="preserve"> Time!AT$48</f>
        <v>0</v>
      </c>
      <c r="AU75" s="653">
        <f xml:space="preserve"> Time!AU$48</f>
        <v>0</v>
      </c>
      <c r="AV75" s="653">
        <f xml:space="preserve"> Time!AV$48</f>
        <v>0</v>
      </c>
      <c r="AW75" s="653">
        <f xml:space="preserve"> Time!AW$48</f>
        <v>0</v>
      </c>
      <c r="AX75" s="653">
        <f xml:space="preserve"> Time!AX$48</f>
        <v>0</v>
      </c>
      <c r="AY75" s="653">
        <f xml:space="preserve"> Time!AY$48</f>
        <v>0</v>
      </c>
      <c r="AZ75" s="653">
        <f xml:space="preserve"> Time!AZ$48</f>
        <v>0</v>
      </c>
      <c r="BA75" s="653">
        <f xml:space="preserve"> Time!BA$48</f>
        <v>0</v>
      </c>
      <c r="BB75" s="653">
        <f xml:space="preserve"> Time!BB$48</f>
        <v>0</v>
      </c>
      <c r="BC75" s="653">
        <f xml:space="preserve"> Time!BC$48</f>
        <v>0</v>
      </c>
      <c r="BD75" s="653">
        <f xml:space="preserve"> Time!BD$48</f>
        <v>0</v>
      </c>
      <c r="BE75" s="653">
        <f xml:space="preserve"> Time!BE$48</f>
        <v>0</v>
      </c>
      <c r="BF75" s="653">
        <f xml:space="preserve"> Time!BF$48</f>
        <v>0</v>
      </c>
      <c r="BG75" s="653">
        <f xml:space="preserve"> Time!BG$48</f>
        <v>0</v>
      </c>
      <c r="BH75" s="653">
        <f xml:space="preserve"> Time!BH$48</f>
        <v>0</v>
      </c>
      <c r="BI75" s="653">
        <f xml:space="preserve"> Time!BI$48</f>
        <v>0</v>
      </c>
      <c r="BJ75" s="653">
        <f xml:space="preserve"> Time!BJ$48</f>
        <v>0</v>
      </c>
      <c r="BK75" s="653">
        <f xml:space="preserve"> Time!BK$48</f>
        <v>0</v>
      </c>
      <c r="BL75" s="653">
        <f xml:space="preserve"> Time!BL$48</f>
        <v>0</v>
      </c>
      <c r="BM75" s="653">
        <f xml:space="preserve"> Time!BM$48</f>
        <v>0</v>
      </c>
      <c r="BN75" s="653">
        <f xml:space="preserve"> Time!BN$48</f>
        <v>0</v>
      </c>
      <c r="BO75" s="653">
        <f xml:space="preserve"> Time!BO$48</f>
        <v>0</v>
      </c>
      <c r="BP75" s="653">
        <f xml:space="preserve"> Time!BP$48</f>
        <v>0</v>
      </c>
      <c r="BQ75" s="653">
        <f xml:space="preserve"> Time!BQ$48</f>
        <v>0</v>
      </c>
      <c r="BR75" s="653">
        <f xml:space="preserve"> Time!BR$48</f>
        <v>0</v>
      </c>
      <c r="BS75" s="653">
        <f xml:space="preserve"> Time!BS$48</f>
        <v>0</v>
      </c>
      <c r="BT75" s="653">
        <f xml:space="preserve"> Time!BT$48</f>
        <v>0</v>
      </c>
      <c r="BU75" s="653">
        <f xml:space="preserve"> Time!BU$48</f>
        <v>0</v>
      </c>
      <c r="BV75" s="653">
        <f xml:space="preserve"> Time!BV$48</f>
        <v>0</v>
      </c>
      <c r="BW75" s="653">
        <f xml:space="preserve"> Time!BW$48</f>
        <v>0</v>
      </c>
      <c r="BX75" s="653">
        <f xml:space="preserve"> Time!BX$48</f>
        <v>0</v>
      </c>
      <c r="BY75" s="653">
        <f xml:space="preserve"> Time!BY$48</f>
        <v>0</v>
      </c>
      <c r="BZ75" s="653">
        <f xml:space="preserve"> Time!BZ$48</f>
        <v>0</v>
      </c>
      <c r="CA75" s="653">
        <f xml:space="preserve"> Time!CA$48</f>
        <v>0</v>
      </c>
      <c r="CB75" s="653">
        <f xml:space="preserve"> Time!CB$48</f>
        <v>0</v>
      </c>
      <c r="CC75" s="653">
        <f xml:space="preserve"> Time!CC$48</f>
        <v>0</v>
      </c>
      <c r="CD75" s="653">
        <f xml:space="preserve"> Time!CD$48</f>
        <v>0</v>
      </c>
      <c r="CE75" s="653">
        <f xml:space="preserve"> Time!CE$48</f>
        <v>0</v>
      </c>
      <c r="CF75" s="653">
        <f xml:space="preserve"> Time!CF$48</f>
        <v>0</v>
      </c>
    </row>
    <row r="76" spans="1:84" s="187" customFormat="1" ht="4.95" customHeight="1" x14ac:dyDescent="0.25">
      <c r="A76" s="77"/>
      <c r="B76" s="78"/>
      <c r="C76" s="78"/>
      <c r="D76" s="79"/>
      <c r="E76" s="122"/>
      <c r="F76" s="122"/>
      <c r="G76" s="227"/>
      <c r="H76" s="122"/>
      <c r="I76" s="122"/>
      <c r="J76" s="348"/>
      <c r="K76" s="348"/>
      <c r="L76" s="348"/>
      <c r="M76" s="348"/>
      <c r="N76" s="348"/>
      <c r="O76" s="348"/>
      <c r="P76" s="348"/>
      <c r="Q76" s="348"/>
      <c r="R76" s="348"/>
      <c r="S76" s="348"/>
      <c r="T76" s="348"/>
      <c r="U76" s="348"/>
      <c r="V76" s="348"/>
      <c r="W76" s="348"/>
      <c r="X76" s="348"/>
      <c r="Y76" s="348"/>
      <c r="Z76" s="348"/>
      <c r="AA76" s="348"/>
      <c r="AB76" s="348"/>
      <c r="AC76" s="348"/>
      <c r="AD76" s="348"/>
      <c r="AE76" s="348"/>
      <c r="AF76" s="348"/>
      <c r="AG76" s="348"/>
      <c r="AH76" s="348"/>
      <c r="AI76" s="348"/>
      <c r="AJ76" s="348"/>
      <c r="AK76" s="348"/>
      <c r="AL76" s="348"/>
      <c r="AM76" s="348"/>
      <c r="AN76" s="348"/>
      <c r="AO76" s="348"/>
      <c r="AP76" s="348"/>
      <c r="AQ76" s="348"/>
      <c r="AR76" s="348"/>
      <c r="AS76" s="348"/>
      <c r="AT76" s="348"/>
      <c r="AU76" s="348"/>
      <c r="AV76" s="348"/>
      <c r="AW76" s="348"/>
      <c r="AX76" s="348"/>
      <c r="AY76" s="348"/>
      <c r="AZ76" s="348"/>
      <c r="BA76" s="348"/>
      <c r="BB76" s="348"/>
      <c r="BC76" s="348"/>
      <c r="BD76" s="348"/>
      <c r="BE76" s="348"/>
      <c r="BF76" s="348"/>
      <c r="BG76" s="348"/>
      <c r="BH76" s="348"/>
      <c r="BI76" s="348"/>
      <c r="BJ76" s="348"/>
      <c r="BK76" s="348"/>
      <c r="BL76" s="348"/>
      <c r="BM76" s="348"/>
      <c r="BN76" s="348"/>
      <c r="BO76" s="348"/>
      <c r="BP76" s="348"/>
      <c r="BQ76" s="348"/>
      <c r="BR76" s="348"/>
      <c r="BS76" s="348"/>
      <c r="BT76" s="348"/>
      <c r="BU76" s="348"/>
      <c r="BV76" s="348"/>
      <c r="BW76" s="348"/>
      <c r="BX76" s="348"/>
      <c r="BY76" s="348"/>
      <c r="BZ76" s="348"/>
      <c r="CA76" s="348"/>
      <c r="CB76" s="348"/>
      <c r="CC76" s="348"/>
      <c r="CD76" s="348"/>
      <c r="CE76" s="348"/>
      <c r="CF76" s="348"/>
    </row>
    <row r="77" spans="1:84" s="125" customFormat="1" ht="13.2" customHeight="1" x14ac:dyDescent="0.25">
      <c r="A77" s="123"/>
      <c r="B77" s="82"/>
      <c r="C77" s="82"/>
      <c r="D77" s="124"/>
      <c r="E77" s="51" t="str">
        <f xml:space="preserve"> "Units sold - " &amp; SetUp!$E$25</f>
        <v>Units sold - Shoes</v>
      </c>
      <c r="F77" s="51"/>
      <c r="G77" s="231" t="s">
        <v>96</v>
      </c>
      <c r="H77" s="51"/>
      <c r="I77" s="123"/>
      <c r="J77" s="654">
        <f xml:space="preserve"> SUM(L77:CF77)</f>
        <v>22840.4928</v>
      </c>
      <c r="K77" s="654"/>
      <c r="L77" s="654">
        <f t="shared" ref="L77:AQ77" si="49" xml:space="preserve"> IF(L$75 = 1, L67, L71)</f>
        <v>0</v>
      </c>
      <c r="M77" s="654">
        <f t="shared" si="49"/>
        <v>320</v>
      </c>
      <c r="N77" s="654">
        <f t="shared" si="49"/>
        <v>320</v>
      </c>
      <c r="O77" s="654">
        <f t="shared" si="49"/>
        <v>360</v>
      </c>
      <c r="P77" s="654">
        <f t="shared" si="49"/>
        <v>440</v>
      </c>
      <c r="Q77" s="654">
        <f t="shared" si="49"/>
        <v>440</v>
      </c>
      <c r="R77" s="654">
        <f t="shared" si="49"/>
        <v>400</v>
      </c>
      <c r="S77" s="654">
        <f t="shared" si="49"/>
        <v>320</v>
      </c>
      <c r="T77" s="654">
        <f t="shared" si="49"/>
        <v>280</v>
      </c>
      <c r="U77" s="654">
        <f t="shared" si="49"/>
        <v>280</v>
      </c>
      <c r="V77" s="654">
        <f t="shared" si="49"/>
        <v>280</v>
      </c>
      <c r="W77" s="654">
        <f t="shared" si="49"/>
        <v>280</v>
      </c>
      <c r="X77" s="654">
        <f t="shared" si="49"/>
        <v>280</v>
      </c>
      <c r="Y77" s="654">
        <f t="shared" si="49"/>
        <v>320</v>
      </c>
      <c r="Z77" s="654">
        <f xml:space="preserve"> IF(Z$75 = 1, Z67, Z71)</f>
        <v>320</v>
      </c>
      <c r="AA77" s="654">
        <f t="shared" si="49"/>
        <v>360</v>
      </c>
      <c r="AB77" s="654">
        <f t="shared" si="49"/>
        <v>440</v>
      </c>
      <c r="AC77" s="654">
        <f t="shared" si="49"/>
        <v>440</v>
      </c>
      <c r="AD77" s="654">
        <f t="shared" si="49"/>
        <v>400</v>
      </c>
      <c r="AE77" s="654">
        <f t="shared" si="49"/>
        <v>320</v>
      </c>
      <c r="AF77" s="654">
        <f t="shared" si="49"/>
        <v>280</v>
      </c>
      <c r="AG77" s="654">
        <f t="shared" si="49"/>
        <v>280</v>
      </c>
      <c r="AH77" s="654">
        <f t="shared" si="49"/>
        <v>280</v>
      </c>
      <c r="AI77" s="654">
        <f t="shared" si="49"/>
        <v>280</v>
      </c>
      <c r="AJ77" s="654">
        <f t="shared" si="49"/>
        <v>280</v>
      </c>
      <c r="AK77" s="654">
        <f t="shared" si="49"/>
        <v>313.60000000000002</v>
      </c>
      <c r="AL77" s="654">
        <f t="shared" si="49"/>
        <v>313.60000000000002</v>
      </c>
      <c r="AM77" s="654">
        <f t="shared" si="49"/>
        <v>352.8</v>
      </c>
      <c r="AN77" s="654">
        <f t="shared" si="49"/>
        <v>431.2</v>
      </c>
      <c r="AO77" s="654">
        <f t="shared" si="49"/>
        <v>431.2</v>
      </c>
      <c r="AP77" s="654">
        <f t="shared" si="49"/>
        <v>392</v>
      </c>
      <c r="AQ77" s="654">
        <f t="shared" si="49"/>
        <v>313.60000000000002</v>
      </c>
      <c r="AR77" s="654">
        <f t="shared" ref="AR77:BW77" si="50" xml:space="preserve"> IF(AR$75 = 1, AR67, AR71)</f>
        <v>274.40000000000003</v>
      </c>
      <c r="AS77" s="654">
        <f t="shared" si="50"/>
        <v>274.40000000000003</v>
      </c>
      <c r="AT77" s="654">
        <f t="shared" si="50"/>
        <v>274.40000000000003</v>
      </c>
      <c r="AU77" s="654">
        <f t="shared" si="50"/>
        <v>274.40000000000003</v>
      </c>
      <c r="AV77" s="654">
        <f t="shared" si="50"/>
        <v>274.40000000000003</v>
      </c>
      <c r="AW77" s="654">
        <f t="shared" si="50"/>
        <v>304.19200000000001</v>
      </c>
      <c r="AX77" s="654">
        <f t="shared" si="50"/>
        <v>304.19200000000001</v>
      </c>
      <c r="AY77" s="654">
        <f t="shared" si="50"/>
        <v>342.21600000000001</v>
      </c>
      <c r="AZ77" s="654">
        <f t="shared" si="50"/>
        <v>418.26400000000001</v>
      </c>
      <c r="BA77" s="654">
        <f t="shared" si="50"/>
        <v>418.26400000000001</v>
      </c>
      <c r="BB77" s="654">
        <f t="shared" si="50"/>
        <v>380.24</v>
      </c>
      <c r="BC77" s="654">
        <f t="shared" si="50"/>
        <v>304.19200000000001</v>
      </c>
      <c r="BD77" s="654">
        <f t="shared" si="50"/>
        <v>266.16800000000001</v>
      </c>
      <c r="BE77" s="654">
        <f t="shared" si="50"/>
        <v>266.16800000000001</v>
      </c>
      <c r="BF77" s="654">
        <f t="shared" si="50"/>
        <v>266.16800000000001</v>
      </c>
      <c r="BG77" s="654">
        <f t="shared" si="50"/>
        <v>266.16800000000001</v>
      </c>
      <c r="BH77" s="654">
        <f t="shared" si="50"/>
        <v>266.16800000000001</v>
      </c>
      <c r="BI77" s="654">
        <f t="shared" si="50"/>
        <v>292.02431999999999</v>
      </c>
      <c r="BJ77" s="654">
        <f t="shared" si="50"/>
        <v>292.02431999999999</v>
      </c>
      <c r="BK77" s="654">
        <f t="shared" si="50"/>
        <v>328.52735999999993</v>
      </c>
      <c r="BL77" s="654">
        <f t="shared" si="50"/>
        <v>401.53343999999998</v>
      </c>
      <c r="BM77" s="654">
        <f t="shared" si="50"/>
        <v>401.53343999999998</v>
      </c>
      <c r="BN77" s="654">
        <f t="shared" si="50"/>
        <v>365.03039999999999</v>
      </c>
      <c r="BO77" s="654">
        <f t="shared" si="50"/>
        <v>292.02431999999999</v>
      </c>
      <c r="BP77" s="654">
        <f t="shared" si="50"/>
        <v>255.52127999999999</v>
      </c>
      <c r="BQ77" s="654">
        <f t="shared" si="50"/>
        <v>255.52127999999999</v>
      </c>
      <c r="BR77" s="654">
        <f t="shared" si="50"/>
        <v>255.52127999999999</v>
      </c>
      <c r="BS77" s="654">
        <f t="shared" si="50"/>
        <v>255.52127999999999</v>
      </c>
      <c r="BT77" s="654">
        <f t="shared" si="50"/>
        <v>255.52127999999999</v>
      </c>
      <c r="BU77" s="654">
        <f t="shared" si="50"/>
        <v>277.42310399999997</v>
      </c>
      <c r="BV77" s="654">
        <f t="shared" si="50"/>
        <v>277.42310399999997</v>
      </c>
      <c r="BW77" s="654">
        <f t="shared" si="50"/>
        <v>312.10099199999996</v>
      </c>
      <c r="BX77" s="654">
        <f t="shared" ref="BX77:CE77" si="51" xml:space="preserve"> IF(BX$75 = 1, BX67, BX71)</f>
        <v>381.45676799999995</v>
      </c>
      <c r="BY77" s="654">
        <f t="shared" si="51"/>
        <v>381.45676799999995</v>
      </c>
      <c r="BZ77" s="654">
        <f t="shared" si="51"/>
        <v>346.77888000000002</v>
      </c>
      <c r="CA77" s="654">
        <f t="shared" si="51"/>
        <v>277.42310399999997</v>
      </c>
      <c r="CB77" s="654">
        <f t="shared" si="51"/>
        <v>242.745216</v>
      </c>
      <c r="CC77" s="654">
        <f t="shared" si="51"/>
        <v>242.745216</v>
      </c>
      <c r="CD77" s="654">
        <f t="shared" si="51"/>
        <v>242.745216</v>
      </c>
      <c r="CE77" s="654">
        <f t="shared" si="51"/>
        <v>242.745216</v>
      </c>
      <c r="CF77" s="654">
        <f t="shared" ref="CF77" si="52" xml:space="preserve"> IF(CF$75 = 1, CF67, CF71)</f>
        <v>242.745216</v>
      </c>
    </row>
    <row r="78" spans="1:84" s="125" customFormat="1" ht="13.2" customHeight="1" x14ac:dyDescent="0.25">
      <c r="A78" s="123"/>
      <c r="B78" s="82"/>
      <c r="C78" s="82"/>
      <c r="D78" s="124"/>
      <c r="E78" s="51" t="str">
        <f xml:space="preserve"> "Units sold - " &amp; SetUp!$E$26</f>
        <v>Units sold - Trainers</v>
      </c>
      <c r="F78" s="51"/>
      <c r="G78" s="231" t="s">
        <v>96</v>
      </c>
      <c r="H78" s="51"/>
      <c r="I78" s="123"/>
      <c r="J78" s="654">
        <f t="shared" ref="J78:J79" si="53" xml:space="preserve"> SUM(L78:CF78)</f>
        <v>14254.300000000005</v>
      </c>
      <c r="K78" s="654"/>
      <c r="L78" s="654">
        <f t="shared" ref="L78:AQ78" si="54" xml:space="preserve"> IF(L$75 = 1, L68, L72)</f>
        <v>0</v>
      </c>
      <c r="M78" s="654">
        <f t="shared" si="54"/>
        <v>160</v>
      </c>
      <c r="N78" s="654">
        <f t="shared" si="54"/>
        <v>160</v>
      </c>
      <c r="O78" s="654">
        <f t="shared" si="54"/>
        <v>180</v>
      </c>
      <c r="P78" s="654">
        <f t="shared" si="54"/>
        <v>220</v>
      </c>
      <c r="Q78" s="654">
        <f t="shared" si="54"/>
        <v>220</v>
      </c>
      <c r="R78" s="654">
        <f t="shared" si="54"/>
        <v>200</v>
      </c>
      <c r="S78" s="654">
        <f t="shared" si="54"/>
        <v>160</v>
      </c>
      <c r="T78" s="654">
        <f t="shared" si="54"/>
        <v>140</v>
      </c>
      <c r="U78" s="654">
        <f t="shared" si="54"/>
        <v>140</v>
      </c>
      <c r="V78" s="654">
        <f t="shared" si="54"/>
        <v>140</v>
      </c>
      <c r="W78" s="654">
        <f t="shared" si="54"/>
        <v>140</v>
      </c>
      <c r="X78" s="654">
        <f t="shared" si="54"/>
        <v>140</v>
      </c>
      <c r="Y78" s="654">
        <f t="shared" si="54"/>
        <v>160</v>
      </c>
      <c r="Z78" s="654">
        <f t="shared" si="54"/>
        <v>160</v>
      </c>
      <c r="AA78" s="654">
        <f t="shared" si="54"/>
        <v>180</v>
      </c>
      <c r="AB78" s="654">
        <f t="shared" si="54"/>
        <v>220</v>
      </c>
      <c r="AC78" s="654">
        <f t="shared" si="54"/>
        <v>220</v>
      </c>
      <c r="AD78" s="654">
        <f t="shared" si="54"/>
        <v>200</v>
      </c>
      <c r="AE78" s="654">
        <f t="shared" si="54"/>
        <v>160</v>
      </c>
      <c r="AF78" s="654">
        <f t="shared" si="54"/>
        <v>140</v>
      </c>
      <c r="AG78" s="654">
        <f t="shared" si="54"/>
        <v>140</v>
      </c>
      <c r="AH78" s="654">
        <f t="shared" si="54"/>
        <v>140</v>
      </c>
      <c r="AI78" s="654">
        <f t="shared" si="54"/>
        <v>140</v>
      </c>
      <c r="AJ78" s="654">
        <f t="shared" si="54"/>
        <v>140</v>
      </c>
      <c r="AK78" s="654">
        <f t="shared" si="54"/>
        <v>168</v>
      </c>
      <c r="AL78" s="654">
        <f t="shared" si="54"/>
        <v>168</v>
      </c>
      <c r="AM78" s="654">
        <f t="shared" si="54"/>
        <v>189</v>
      </c>
      <c r="AN78" s="654">
        <f t="shared" si="54"/>
        <v>231</v>
      </c>
      <c r="AO78" s="654">
        <f t="shared" si="54"/>
        <v>231</v>
      </c>
      <c r="AP78" s="654">
        <f t="shared" si="54"/>
        <v>210</v>
      </c>
      <c r="AQ78" s="654">
        <f t="shared" si="54"/>
        <v>168</v>
      </c>
      <c r="AR78" s="654">
        <f t="shared" ref="AR78:BW78" si="55" xml:space="preserve"> IF(AR$75 = 1, AR68, AR72)</f>
        <v>147</v>
      </c>
      <c r="AS78" s="654">
        <f t="shared" si="55"/>
        <v>147</v>
      </c>
      <c r="AT78" s="654">
        <f t="shared" si="55"/>
        <v>147</v>
      </c>
      <c r="AU78" s="654">
        <f t="shared" si="55"/>
        <v>147</v>
      </c>
      <c r="AV78" s="654">
        <f t="shared" si="55"/>
        <v>147</v>
      </c>
      <c r="AW78" s="654">
        <f t="shared" si="55"/>
        <v>184.80000000000004</v>
      </c>
      <c r="AX78" s="654">
        <f t="shared" si="55"/>
        <v>184.80000000000004</v>
      </c>
      <c r="AY78" s="654">
        <f t="shared" si="55"/>
        <v>207.90000000000003</v>
      </c>
      <c r="AZ78" s="654">
        <f t="shared" si="55"/>
        <v>254.10000000000005</v>
      </c>
      <c r="BA78" s="654">
        <f t="shared" si="55"/>
        <v>254.10000000000005</v>
      </c>
      <c r="BB78" s="654">
        <f t="shared" si="55"/>
        <v>231.00000000000006</v>
      </c>
      <c r="BC78" s="654">
        <f t="shared" si="55"/>
        <v>184.80000000000004</v>
      </c>
      <c r="BD78" s="654">
        <f t="shared" si="55"/>
        <v>161.70000000000005</v>
      </c>
      <c r="BE78" s="654">
        <f t="shared" si="55"/>
        <v>161.70000000000005</v>
      </c>
      <c r="BF78" s="654">
        <f t="shared" si="55"/>
        <v>161.70000000000005</v>
      </c>
      <c r="BG78" s="654">
        <f t="shared" si="55"/>
        <v>161.70000000000005</v>
      </c>
      <c r="BH78" s="654">
        <f t="shared" si="55"/>
        <v>161.70000000000005</v>
      </c>
      <c r="BI78" s="654">
        <f t="shared" si="55"/>
        <v>212.52000000000004</v>
      </c>
      <c r="BJ78" s="654">
        <f t="shared" si="55"/>
        <v>212.52000000000004</v>
      </c>
      <c r="BK78" s="654">
        <f t="shared" si="55"/>
        <v>239.08500000000004</v>
      </c>
      <c r="BL78" s="654">
        <f t="shared" si="55"/>
        <v>292.21500000000003</v>
      </c>
      <c r="BM78" s="654">
        <f t="shared" si="55"/>
        <v>292.21500000000003</v>
      </c>
      <c r="BN78" s="654">
        <f t="shared" si="55"/>
        <v>265.65000000000003</v>
      </c>
      <c r="BO78" s="654">
        <f t="shared" si="55"/>
        <v>212.52000000000004</v>
      </c>
      <c r="BP78" s="654">
        <f t="shared" si="55"/>
        <v>185.95500000000004</v>
      </c>
      <c r="BQ78" s="654">
        <f t="shared" si="55"/>
        <v>185.95500000000004</v>
      </c>
      <c r="BR78" s="654">
        <f t="shared" si="55"/>
        <v>185.95500000000004</v>
      </c>
      <c r="BS78" s="654">
        <f t="shared" si="55"/>
        <v>185.95500000000004</v>
      </c>
      <c r="BT78" s="654">
        <f t="shared" si="55"/>
        <v>185.95500000000004</v>
      </c>
      <c r="BU78" s="654">
        <f t="shared" si="55"/>
        <v>255.02400000000003</v>
      </c>
      <c r="BV78" s="654">
        <f t="shared" si="55"/>
        <v>255.02400000000003</v>
      </c>
      <c r="BW78" s="654">
        <f t="shared" si="55"/>
        <v>286.90199999999999</v>
      </c>
      <c r="BX78" s="654">
        <f t="shared" ref="BX78:CE78" si="56" xml:space="preserve"> IF(BX$75 = 1, BX68, BX72)</f>
        <v>350.65800000000002</v>
      </c>
      <c r="BY78" s="654">
        <f t="shared" si="56"/>
        <v>350.65800000000002</v>
      </c>
      <c r="BZ78" s="654">
        <f t="shared" si="56"/>
        <v>318.78000000000003</v>
      </c>
      <c r="CA78" s="654">
        <f t="shared" si="56"/>
        <v>255.02400000000003</v>
      </c>
      <c r="CB78" s="654">
        <f t="shared" si="56"/>
        <v>223.14600000000004</v>
      </c>
      <c r="CC78" s="654">
        <f t="shared" si="56"/>
        <v>223.14600000000004</v>
      </c>
      <c r="CD78" s="654">
        <f t="shared" si="56"/>
        <v>223.14600000000004</v>
      </c>
      <c r="CE78" s="654">
        <f t="shared" si="56"/>
        <v>223.14600000000004</v>
      </c>
      <c r="CF78" s="654">
        <f t="shared" ref="CF78" si="57" xml:space="preserve"> IF(CF$75 = 1, CF68, CF72)</f>
        <v>223.14600000000004</v>
      </c>
    </row>
    <row r="79" spans="1:84" s="125" customFormat="1" ht="13.2" customHeight="1" x14ac:dyDescent="0.25">
      <c r="A79" s="123"/>
      <c r="B79" s="82"/>
      <c r="C79" s="82"/>
      <c r="D79" s="124"/>
      <c r="E79" s="51" t="str">
        <f xml:space="preserve"> "Units sold - " &amp; SetUp!$E$27</f>
        <v>Units sold - Boots</v>
      </c>
      <c r="F79" s="51"/>
      <c r="G79" s="231" t="s">
        <v>96</v>
      </c>
      <c r="H79" s="51"/>
      <c r="I79" s="123"/>
      <c r="J79" s="654">
        <f t="shared" si="53"/>
        <v>22962.5</v>
      </c>
      <c r="K79" s="654"/>
      <c r="L79" s="654">
        <f t="shared" ref="L79:AQ79" si="58" xml:space="preserve"> IF(L$75 = 1, L69, L73)</f>
        <v>0</v>
      </c>
      <c r="M79" s="654">
        <f t="shared" si="58"/>
        <v>200</v>
      </c>
      <c r="N79" s="654">
        <f t="shared" si="58"/>
        <v>200</v>
      </c>
      <c r="O79" s="654">
        <f t="shared" si="58"/>
        <v>225</v>
      </c>
      <c r="P79" s="654">
        <f t="shared" si="58"/>
        <v>275</v>
      </c>
      <c r="Q79" s="654">
        <f t="shared" si="58"/>
        <v>275</v>
      </c>
      <c r="R79" s="654">
        <f t="shared" si="58"/>
        <v>250</v>
      </c>
      <c r="S79" s="654">
        <f t="shared" si="58"/>
        <v>200</v>
      </c>
      <c r="T79" s="654">
        <f t="shared" si="58"/>
        <v>175.00000000000003</v>
      </c>
      <c r="U79" s="654">
        <f t="shared" si="58"/>
        <v>175.00000000000003</v>
      </c>
      <c r="V79" s="654">
        <f t="shared" si="58"/>
        <v>175.00000000000003</v>
      </c>
      <c r="W79" s="654">
        <f t="shared" si="58"/>
        <v>175.00000000000003</v>
      </c>
      <c r="X79" s="654">
        <f t="shared" si="58"/>
        <v>175.00000000000003</v>
      </c>
      <c r="Y79" s="654">
        <f t="shared" si="58"/>
        <v>200</v>
      </c>
      <c r="Z79" s="654">
        <f t="shared" si="58"/>
        <v>200</v>
      </c>
      <c r="AA79" s="654">
        <f t="shared" si="58"/>
        <v>225</v>
      </c>
      <c r="AB79" s="654">
        <f t="shared" si="58"/>
        <v>275</v>
      </c>
      <c r="AC79" s="654">
        <f t="shared" si="58"/>
        <v>275</v>
      </c>
      <c r="AD79" s="654">
        <f t="shared" si="58"/>
        <v>250</v>
      </c>
      <c r="AE79" s="654">
        <f t="shared" si="58"/>
        <v>200</v>
      </c>
      <c r="AF79" s="654">
        <f t="shared" si="58"/>
        <v>175.00000000000003</v>
      </c>
      <c r="AG79" s="654">
        <f t="shared" si="58"/>
        <v>175.00000000000003</v>
      </c>
      <c r="AH79" s="654">
        <f t="shared" si="58"/>
        <v>175.00000000000003</v>
      </c>
      <c r="AI79" s="654">
        <f t="shared" si="58"/>
        <v>175.00000000000003</v>
      </c>
      <c r="AJ79" s="654">
        <f t="shared" si="58"/>
        <v>175.00000000000003</v>
      </c>
      <c r="AK79" s="654">
        <f t="shared" si="58"/>
        <v>240</v>
      </c>
      <c r="AL79" s="654">
        <f t="shared" si="58"/>
        <v>240</v>
      </c>
      <c r="AM79" s="654">
        <f t="shared" si="58"/>
        <v>270</v>
      </c>
      <c r="AN79" s="654">
        <f t="shared" si="58"/>
        <v>330</v>
      </c>
      <c r="AO79" s="654">
        <f t="shared" si="58"/>
        <v>330</v>
      </c>
      <c r="AP79" s="654">
        <f t="shared" si="58"/>
        <v>300</v>
      </c>
      <c r="AQ79" s="654">
        <f t="shared" si="58"/>
        <v>240</v>
      </c>
      <c r="AR79" s="654">
        <f t="shared" ref="AR79:BW79" si="59" xml:space="preserve"> IF(AR$75 = 1, AR69, AR73)</f>
        <v>210.00000000000003</v>
      </c>
      <c r="AS79" s="654">
        <f t="shared" si="59"/>
        <v>210.00000000000003</v>
      </c>
      <c r="AT79" s="654">
        <f t="shared" si="59"/>
        <v>210.00000000000003</v>
      </c>
      <c r="AU79" s="654">
        <f t="shared" si="59"/>
        <v>210.00000000000003</v>
      </c>
      <c r="AV79" s="654">
        <f t="shared" si="59"/>
        <v>210.00000000000003</v>
      </c>
      <c r="AW79" s="654">
        <f t="shared" si="59"/>
        <v>300</v>
      </c>
      <c r="AX79" s="654">
        <f t="shared" si="59"/>
        <v>300</v>
      </c>
      <c r="AY79" s="654">
        <f t="shared" si="59"/>
        <v>337.5</v>
      </c>
      <c r="AZ79" s="654">
        <f t="shared" si="59"/>
        <v>412.5</v>
      </c>
      <c r="BA79" s="654">
        <f t="shared" si="59"/>
        <v>412.5</v>
      </c>
      <c r="BB79" s="654">
        <f t="shared" si="59"/>
        <v>375</v>
      </c>
      <c r="BC79" s="654">
        <f t="shared" si="59"/>
        <v>300</v>
      </c>
      <c r="BD79" s="654">
        <f t="shared" si="59"/>
        <v>262.5</v>
      </c>
      <c r="BE79" s="654">
        <f t="shared" si="59"/>
        <v>262.5</v>
      </c>
      <c r="BF79" s="654">
        <f t="shared" si="59"/>
        <v>262.5</v>
      </c>
      <c r="BG79" s="654">
        <f t="shared" si="59"/>
        <v>262.5</v>
      </c>
      <c r="BH79" s="654">
        <f t="shared" si="59"/>
        <v>262.5</v>
      </c>
      <c r="BI79" s="654">
        <f t="shared" si="59"/>
        <v>390</v>
      </c>
      <c r="BJ79" s="654">
        <f t="shared" si="59"/>
        <v>390</v>
      </c>
      <c r="BK79" s="654">
        <f t="shared" si="59"/>
        <v>438.75</v>
      </c>
      <c r="BL79" s="654">
        <f t="shared" si="59"/>
        <v>536.25</v>
      </c>
      <c r="BM79" s="654">
        <f t="shared" si="59"/>
        <v>536.25</v>
      </c>
      <c r="BN79" s="654">
        <f t="shared" si="59"/>
        <v>487.5</v>
      </c>
      <c r="BO79" s="654">
        <f t="shared" si="59"/>
        <v>390</v>
      </c>
      <c r="BP79" s="654">
        <f t="shared" si="59"/>
        <v>341.25000000000006</v>
      </c>
      <c r="BQ79" s="654">
        <f t="shared" si="59"/>
        <v>341.25000000000006</v>
      </c>
      <c r="BR79" s="654">
        <f t="shared" si="59"/>
        <v>341.25000000000006</v>
      </c>
      <c r="BS79" s="654">
        <f t="shared" si="59"/>
        <v>341.25000000000006</v>
      </c>
      <c r="BT79" s="654">
        <f t="shared" si="59"/>
        <v>341.25000000000006</v>
      </c>
      <c r="BU79" s="654">
        <f t="shared" si="59"/>
        <v>507</v>
      </c>
      <c r="BV79" s="654">
        <f t="shared" si="59"/>
        <v>507</v>
      </c>
      <c r="BW79" s="654">
        <f t="shared" si="59"/>
        <v>570.375</v>
      </c>
      <c r="BX79" s="654">
        <f t="shared" ref="BX79:CE79" si="60" xml:space="preserve"> IF(BX$75 = 1, BX69, BX73)</f>
        <v>697.125</v>
      </c>
      <c r="BY79" s="654">
        <f t="shared" si="60"/>
        <v>697.125</v>
      </c>
      <c r="BZ79" s="654">
        <f t="shared" si="60"/>
        <v>633.75</v>
      </c>
      <c r="CA79" s="654">
        <f t="shared" si="60"/>
        <v>507</v>
      </c>
      <c r="CB79" s="654">
        <f t="shared" si="60"/>
        <v>443.62500000000006</v>
      </c>
      <c r="CC79" s="654">
        <f t="shared" si="60"/>
        <v>443.62500000000006</v>
      </c>
      <c r="CD79" s="654">
        <f t="shared" si="60"/>
        <v>443.62500000000006</v>
      </c>
      <c r="CE79" s="654">
        <f t="shared" si="60"/>
        <v>443.62500000000006</v>
      </c>
      <c r="CF79" s="654">
        <f t="shared" ref="CF79" si="61" xml:space="preserve"> IF(CF$75 = 1, CF69, CF73)</f>
        <v>443.62500000000006</v>
      </c>
    </row>
    <row r="80" spans="1:84" s="178" customFormat="1" ht="13.2" customHeight="1" x14ac:dyDescent="0.25">
      <c r="A80" s="182"/>
      <c r="B80" s="179"/>
      <c r="C80" s="179"/>
      <c r="D80" s="180"/>
      <c r="E80" s="181"/>
      <c r="F80" s="181"/>
      <c r="G80" s="146"/>
      <c r="H80" s="182"/>
      <c r="I80" s="182"/>
      <c r="J80" s="52"/>
      <c r="K80" s="334"/>
      <c r="L80" s="334"/>
      <c r="M80" s="334"/>
      <c r="N80" s="334"/>
      <c r="O80" s="334"/>
      <c r="P80" s="334"/>
      <c r="Q80" s="334"/>
      <c r="R80" s="334"/>
      <c r="S80" s="334"/>
      <c r="T80" s="334"/>
      <c r="U80" s="334"/>
      <c r="V80" s="334"/>
      <c r="W80" s="334"/>
      <c r="X80" s="334"/>
      <c r="Y80" s="334"/>
      <c r="Z80" s="334"/>
      <c r="AA80" s="334"/>
      <c r="AB80" s="334"/>
      <c r="AC80" s="334"/>
      <c r="AD80" s="334"/>
      <c r="AE80" s="334"/>
      <c r="AF80" s="334"/>
      <c r="AG80" s="334"/>
      <c r="AH80" s="334"/>
      <c r="AI80" s="334"/>
      <c r="AJ80" s="334"/>
      <c r="AK80" s="334"/>
      <c r="AL80" s="334"/>
      <c r="AM80" s="334"/>
      <c r="AN80" s="334"/>
      <c r="AO80" s="334"/>
      <c r="AP80" s="334"/>
      <c r="AQ80" s="334"/>
      <c r="AR80" s="334"/>
      <c r="AS80" s="334"/>
      <c r="AT80" s="334"/>
      <c r="AU80" s="334"/>
      <c r="AV80" s="334"/>
      <c r="AW80" s="334"/>
      <c r="AX80" s="334"/>
      <c r="AY80" s="334"/>
      <c r="AZ80" s="334"/>
      <c r="BA80" s="334"/>
      <c r="BB80" s="334"/>
      <c r="BC80" s="334"/>
      <c r="BD80" s="334"/>
      <c r="BE80" s="334"/>
      <c r="BF80" s="334"/>
      <c r="BG80" s="334"/>
      <c r="BH80" s="334"/>
      <c r="BI80" s="334"/>
      <c r="BJ80" s="334"/>
      <c r="BK80" s="334"/>
      <c r="BL80" s="334"/>
      <c r="BM80" s="334"/>
      <c r="BN80" s="334"/>
      <c r="BO80" s="334"/>
      <c r="BP80" s="334"/>
      <c r="BQ80" s="334"/>
      <c r="BR80" s="334"/>
      <c r="BS80" s="334"/>
      <c r="BT80" s="417"/>
      <c r="BU80" s="417"/>
      <c r="BV80" s="417"/>
      <c r="BW80" s="417"/>
      <c r="BX80" s="417"/>
      <c r="BY80" s="417"/>
      <c r="BZ80" s="417"/>
      <c r="CA80" s="417"/>
      <c r="CB80" s="417"/>
      <c r="CC80" s="417"/>
      <c r="CD80" s="417"/>
      <c r="CE80" s="417"/>
      <c r="CF80" s="417"/>
    </row>
    <row r="81" spans="1:84" s="178" customFormat="1" ht="13.2" customHeight="1" x14ac:dyDescent="0.25">
      <c r="A81" s="182"/>
      <c r="B81" s="179"/>
      <c r="C81" s="179"/>
      <c r="D81" s="180"/>
      <c r="E81" s="181"/>
      <c r="F81" s="181"/>
      <c r="G81" s="146"/>
      <c r="H81" s="182"/>
      <c r="I81" s="182"/>
      <c r="J81" s="52"/>
      <c r="K81" s="334"/>
      <c r="L81" s="334"/>
      <c r="M81" s="334"/>
      <c r="N81" s="334"/>
      <c r="O81" s="334"/>
      <c r="P81" s="334"/>
      <c r="Q81" s="334"/>
      <c r="R81" s="334"/>
      <c r="S81" s="334"/>
      <c r="T81" s="334"/>
      <c r="U81" s="334"/>
      <c r="V81" s="334"/>
      <c r="W81" s="334"/>
      <c r="X81" s="334"/>
      <c r="Y81" s="334"/>
      <c r="Z81" s="334"/>
      <c r="AA81" s="334"/>
      <c r="AB81" s="334"/>
      <c r="AC81" s="334"/>
      <c r="AD81" s="334"/>
      <c r="AE81" s="334"/>
      <c r="AF81" s="334"/>
      <c r="AG81" s="334"/>
      <c r="AH81" s="334"/>
      <c r="AI81" s="334"/>
      <c r="AJ81" s="334"/>
      <c r="AK81" s="334"/>
      <c r="AL81" s="334"/>
      <c r="AM81" s="334"/>
      <c r="AN81" s="334"/>
      <c r="AO81" s="334"/>
      <c r="AP81" s="334"/>
      <c r="AQ81" s="334"/>
      <c r="AR81" s="334"/>
      <c r="AS81" s="334"/>
      <c r="AT81" s="334"/>
      <c r="AU81" s="334"/>
      <c r="AV81" s="334"/>
      <c r="AW81" s="334"/>
      <c r="AX81" s="334"/>
      <c r="AY81" s="334"/>
      <c r="AZ81" s="334"/>
      <c r="BA81" s="334"/>
      <c r="BB81" s="334"/>
      <c r="BC81" s="334"/>
      <c r="BD81" s="334"/>
      <c r="BE81" s="334"/>
      <c r="BF81" s="334"/>
      <c r="BG81" s="334"/>
      <c r="BH81" s="334"/>
      <c r="BI81" s="334"/>
      <c r="BJ81" s="334"/>
      <c r="BK81" s="334"/>
      <c r="BL81" s="334"/>
      <c r="BM81" s="334"/>
      <c r="BN81" s="334"/>
      <c r="BO81" s="334"/>
      <c r="BP81" s="334"/>
      <c r="BQ81" s="334"/>
      <c r="BR81" s="334"/>
      <c r="BS81" s="334"/>
      <c r="BT81" s="417"/>
      <c r="BU81" s="417"/>
      <c r="BV81" s="417"/>
      <c r="BW81" s="417"/>
      <c r="BX81" s="417"/>
      <c r="BY81" s="417"/>
      <c r="BZ81" s="417"/>
      <c r="CA81" s="417"/>
      <c r="CB81" s="417"/>
      <c r="CC81" s="417"/>
      <c r="CD81" s="417"/>
      <c r="CE81" s="417"/>
      <c r="CF81" s="417"/>
    </row>
    <row r="82" spans="1:84" s="258" customFormat="1" ht="13.2" customHeight="1" x14ac:dyDescent="0.25">
      <c r="A82" s="232"/>
      <c r="B82" s="232" t="s">
        <v>150</v>
      </c>
      <c r="C82" s="232"/>
      <c r="D82" s="232"/>
      <c r="E82" s="232"/>
      <c r="F82" s="256"/>
      <c r="G82" s="257"/>
      <c r="H82" s="232"/>
      <c r="I82" s="232"/>
      <c r="J82" s="506"/>
      <c r="K82" s="506"/>
      <c r="L82" s="506"/>
      <c r="M82" s="506"/>
      <c r="N82" s="506"/>
      <c r="O82" s="506"/>
      <c r="P82" s="506"/>
      <c r="Q82" s="506"/>
      <c r="R82" s="506"/>
      <c r="S82" s="506"/>
      <c r="T82" s="506"/>
      <c r="U82" s="506"/>
      <c r="V82" s="506"/>
      <c r="W82" s="506"/>
      <c r="X82" s="506"/>
      <c r="Y82" s="506"/>
      <c r="Z82" s="506"/>
      <c r="AA82" s="506"/>
      <c r="AB82" s="506"/>
      <c r="AC82" s="506"/>
      <c r="AD82" s="506"/>
      <c r="AE82" s="506"/>
      <c r="AF82" s="506"/>
      <c r="AG82" s="506"/>
      <c r="AH82" s="506"/>
      <c r="AI82" s="506"/>
      <c r="AJ82" s="506"/>
      <c r="AK82" s="506"/>
      <c r="AL82" s="506"/>
      <c r="AM82" s="506"/>
      <c r="AN82" s="506"/>
      <c r="AO82" s="506"/>
      <c r="AP82" s="506"/>
      <c r="AQ82" s="506"/>
      <c r="AR82" s="506"/>
      <c r="AS82" s="506"/>
      <c r="AT82" s="506"/>
      <c r="AU82" s="506"/>
      <c r="AV82" s="506"/>
      <c r="AW82" s="506"/>
      <c r="AX82" s="506"/>
      <c r="AY82" s="506"/>
      <c r="AZ82" s="506"/>
      <c r="BA82" s="506"/>
      <c r="BB82" s="506"/>
      <c r="BC82" s="506"/>
      <c r="BD82" s="506"/>
      <c r="BE82" s="506"/>
      <c r="BF82" s="506"/>
      <c r="BG82" s="506"/>
      <c r="BH82" s="506"/>
      <c r="BI82" s="506"/>
      <c r="BJ82" s="506"/>
      <c r="BK82" s="506"/>
      <c r="BL82" s="506"/>
      <c r="BM82" s="506"/>
      <c r="BN82" s="506"/>
      <c r="BO82" s="506"/>
      <c r="BP82" s="506"/>
      <c r="BQ82" s="506"/>
      <c r="BR82" s="506"/>
      <c r="BS82" s="506"/>
      <c r="BT82" s="506"/>
      <c r="BU82" s="506"/>
      <c r="BV82" s="506"/>
      <c r="BW82" s="506"/>
      <c r="BX82" s="506"/>
      <c r="BY82" s="506"/>
      <c r="BZ82" s="506"/>
      <c r="CA82" s="506"/>
      <c r="CB82" s="506"/>
      <c r="CC82" s="506"/>
      <c r="CD82" s="506"/>
      <c r="CE82" s="506"/>
      <c r="CF82" s="506"/>
    </row>
    <row r="83" spans="1:84" s="178" customFormat="1" ht="13.2" customHeight="1" x14ac:dyDescent="0.25">
      <c r="A83" s="182"/>
      <c r="B83" s="179"/>
      <c r="C83" s="179"/>
      <c r="D83" s="180"/>
      <c r="E83" s="181"/>
      <c r="F83" s="181"/>
      <c r="G83" s="146"/>
      <c r="H83" s="182"/>
      <c r="I83" s="182"/>
      <c r="J83" s="52"/>
      <c r="K83" s="334"/>
      <c r="L83" s="334"/>
      <c r="M83" s="334"/>
      <c r="N83" s="334"/>
      <c r="O83" s="334"/>
      <c r="P83" s="334"/>
      <c r="Q83" s="334"/>
      <c r="R83" s="334"/>
      <c r="S83" s="334"/>
      <c r="T83" s="334"/>
      <c r="U83" s="334"/>
      <c r="V83" s="334"/>
      <c r="W83" s="334"/>
      <c r="X83" s="334"/>
      <c r="Y83" s="334"/>
      <c r="Z83" s="334"/>
      <c r="AA83" s="334"/>
      <c r="AB83" s="334"/>
      <c r="AC83" s="334"/>
      <c r="AD83" s="334"/>
      <c r="AE83" s="334"/>
      <c r="AF83" s="334"/>
      <c r="AG83" s="334"/>
      <c r="AH83" s="334"/>
      <c r="AI83" s="334"/>
      <c r="AJ83" s="334"/>
      <c r="AK83" s="334"/>
      <c r="AL83" s="334"/>
      <c r="AM83" s="334"/>
      <c r="AN83" s="334"/>
      <c r="AO83" s="334"/>
      <c r="AP83" s="334"/>
      <c r="AQ83" s="334"/>
      <c r="AR83" s="334"/>
      <c r="AS83" s="334"/>
      <c r="AT83" s="334"/>
      <c r="AU83" s="334"/>
      <c r="AV83" s="334"/>
      <c r="AW83" s="334"/>
      <c r="AX83" s="334"/>
      <c r="AY83" s="334"/>
      <c r="AZ83" s="334"/>
      <c r="BA83" s="334"/>
      <c r="BB83" s="334"/>
      <c r="BC83" s="334"/>
      <c r="BD83" s="334"/>
      <c r="BE83" s="334"/>
      <c r="BF83" s="334"/>
      <c r="BG83" s="334"/>
      <c r="BH83" s="334"/>
      <c r="BI83" s="334"/>
      <c r="BJ83" s="334"/>
      <c r="BK83" s="334"/>
      <c r="BL83" s="334"/>
      <c r="BM83" s="334"/>
      <c r="BN83" s="334"/>
      <c r="BO83" s="334"/>
      <c r="BP83" s="334"/>
      <c r="BQ83" s="334"/>
      <c r="BR83" s="334"/>
      <c r="BS83" s="334"/>
      <c r="BT83" s="417"/>
      <c r="BU83" s="417"/>
      <c r="BV83" s="417"/>
      <c r="BW83" s="417"/>
      <c r="BX83" s="417"/>
      <c r="BY83" s="417"/>
      <c r="BZ83" s="417"/>
      <c r="CA83" s="417"/>
      <c r="CB83" s="417"/>
      <c r="CC83" s="417"/>
      <c r="CD83" s="417"/>
      <c r="CE83" s="417"/>
      <c r="CF83" s="417"/>
    </row>
    <row r="84" spans="1:84" s="178" customFormat="1" ht="13.2" customHeight="1" x14ac:dyDescent="0.25">
      <c r="A84" s="182"/>
      <c r="B84" s="179"/>
      <c r="C84" s="179" t="s">
        <v>139</v>
      </c>
      <c r="D84" s="180"/>
      <c r="E84" s="181"/>
      <c r="F84" s="181"/>
      <c r="G84" s="146"/>
      <c r="H84" s="182"/>
      <c r="I84" s="182"/>
      <c r="J84" s="52"/>
      <c r="K84" s="334"/>
      <c r="L84" s="334"/>
      <c r="M84" s="334"/>
      <c r="N84" s="334"/>
      <c r="O84" s="334"/>
      <c r="P84" s="334"/>
      <c r="Q84" s="334"/>
      <c r="R84" s="334"/>
      <c r="S84" s="334"/>
      <c r="T84" s="334"/>
      <c r="U84" s="334"/>
      <c r="V84" s="334"/>
      <c r="W84" s="334"/>
      <c r="X84" s="334"/>
      <c r="Y84" s="334"/>
      <c r="Z84" s="334"/>
      <c r="AA84" s="334"/>
      <c r="AB84" s="334"/>
      <c r="AC84" s="334"/>
      <c r="AD84" s="334"/>
      <c r="AE84" s="334"/>
      <c r="AF84" s="334"/>
      <c r="AG84" s="334"/>
      <c r="AH84" s="334"/>
      <c r="AI84" s="334"/>
      <c r="AJ84" s="334"/>
      <c r="AK84" s="334"/>
      <c r="AL84" s="334"/>
      <c r="AM84" s="334"/>
      <c r="AN84" s="334"/>
      <c r="AO84" s="334"/>
      <c r="AP84" s="334"/>
      <c r="AQ84" s="334"/>
      <c r="AR84" s="334"/>
      <c r="AS84" s="334"/>
      <c r="AT84" s="334"/>
      <c r="AU84" s="334"/>
      <c r="AV84" s="334"/>
      <c r="AW84" s="334"/>
      <c r="AX84" s="334"/>
      <c r="AY84" s="334"/>
      <c r="AZ84" s="334"/>
      <c r="BA84" s="334"/>
      <c r="BB84" s="334"/>
      <c r="BC84" s="334"/>
      <c r="BD84" s="334"/>
      <c r="BE84" s="334"/>
      <c r="BF84" s="334"/>
      <c r="BG84" s="334"/>
      <c r="BH84" s="334"/>
      <c r="BI84" s="334"/>
      <c r="BJ84" s="334"/>
      <c r="BK84" s="334"/>
      <c r="BL84" s="334"/>
      <c r="BM84" s="334"/>
      <c r="BN84" s="334"/>
      <c r="BO84" s="334"/>
      <c r="BP84" s="334"/>
      <c r="BQ84" s="334"/>
      <c r="BR84" s="334"/>
      <c r="BS84" s="334"/>
      <c r="BT84" s="417"/>
      <c r="BU84" s="417"/>
      <c r="BV84" s="417"/>
      <c r="BW84" s="417"/>
      <c r="BX84" s="417"/>
      <c r="BY84" s="417"/>
      <c r="BZ84" s="417"/>
      <c r="CA84" s="417"/>
      <c r="CB84" s="417"/>
      <c r="CC84" s="417"/>
      <c r="CD84" s="417"/>
      <c r="CE84" s="417"/>
      <c r="CF84" s="417"/>
    </row>
    <row r="85" spans="1:84" s="178" customFormat="1" ht="13.2" customHeight="1" x14ac:dyDescent="0.25">
      <c r="A85" s="182"/>
      <c r="B85" s="179"/>
      <c r="C85" s="179"/>
      <c r="D85" s="180"/>
      <c r="E85" s="181"/>
      <c r="F85" s="181"/>
      <c r="G85" s="146"/>
      <c r="H85" s="182"/>
      <c r="I85" s="182"/>
      <c r="J85" s="52"/>
      <c r="K85" s="334"/>
      <c r="L85" s="334"/>
      <c r="M85" s="334"/>
      <c r="N85" s="334"/>
      <c r="O85" s="334"/>
      <c r="P85" s="334"/>
      <c r="Q85" s="334"/>
      <c r="R85" s="334"/>
      <c r="S85" s="334"/>
      <c r="T85" s="334"/>
      <c r="U85" s="334"/>
      <c r="V85" s="334"/>
      <c r="W85" s="334"/>
      <c r="X85" s="334"/>
      <c r="Y85" s="334"/>
      <c r="Z85" s="334"/>
      <c r="AA85" s="334"/>
      <c r="AB85" s="334"/>
      <c r="AC85" s="334"/>
      <c r="AD85" s="334"/>
      <c r="AE85" s="334"/>
      <c r="AF85" s="334"/>
      <c r="AG85" s="334"/>
      <c r="AH85" s="334"/>
      <c r="AI85" s="334"/>
      <c r="AJ85" s="334"/>
      <c r="AK85" s="334"/>
      <c r="AL85" s="334"/>
      <c r="AM85" s="334"/>
      <c r="AN85" s="334"/>
      <c r="AO85" s="334"/>
      <c r="AP85" s="334"/>
      <c r="AQ85" s="334"/>
      <c r="AR85" s="334"/>
      <c r="AS85" s="334"/>
      <c r="AT85" s="334"/>
      <c r="AU85" s="334"/>
      <c r="AV85" s="334"/>
      <c r="AW85" s="334"/>
      <c r="AX85" s="334"/>
      <c r="AY85" s="334"/>
      <c r="AZ85" s="334"/>
      <c r="BA85" s="334"/>
      <c r="BB85" s="334"/>
      <c r="BC85" s="334"/>
      <c r="BD85" s="334"/>
      <c r="BE85" s="334"/>
      <c r="BF85" s="334"/>
      <c r="BG85" s="334"/>
      <c r="BH85" s="334"/>
      <c r="BI85" s="334"/>
      <c r="BJ85" s="334"/>
      <c r="BK85" s="334"/>
      <c r="BL85" s="334"/>
      <c r="BM85" s="334"/>
      <c r="BN85" s="334"/>
      <c r="BO85" s="334"/>
      <c r="BP85" s="334"/>
      <c r="BQ85" s="334"/>
      <c r="BR85" s="334"/>
      <c r="BS85" s="334"/>
      <c r="BT85" s="417"/>
      <c r="BU85" s="417"/>
      <c r="BV85" s="417"/>
      <c r="BW85" s="417"/>
      <c r="BX85" s="417"/>
      <c r="BY85" s="417"/>
      <c r="BZ85" s="417"/>
      <c r="CA85" s="417"/>
      <c r="CB85" s="417"/>
      <c r="CC85" s="417"/>
      <c r="CD85" s="417"/>
      <c r="CE85" s="417"/>
      <c r="CF85" s="417"/>
    </row>
    <row r="86" spans="1:84" s="209" customFormat="1" x14ac:dyDescent="0.25">
      <c r="A86" s="164"/>
      <c r="B86" s="164"/>
      <c r="C86" s="164"/>
      <c r="D86" s="210"/>
      <c r="E86" s="211" t="str">
        <f xml:space="preserve"> InpFor!E$37</f>
        <v>Unit sales rate - Shoes</v>
      </c>
      <c r="F86" s="214">
        <f xml:space="preserve"> InpFor!F$37</f>
        <v>100</v>
      </c>
      <c r="G86" s="226" t="str">
        <f xml:space="preserve"> InpFor!G$37</f>
        <v>GBP base</v>
      </c>
      <c r="H86" s="211">
        <f xml:space="preserve"> InpFor!H$37</f>
        <v>0</v>
      </c>
      <c r="I86" s="211" t="str">
        <f xml:space="preserve"> InpFor!I$37</f>
        <v>'Sales 04g.xlsm' from S.Jones 30 May 19</v>
      </c>
      <c r="J86" s="507"/>
      <c r="K86" s="507"/>
      <c r="L86" s="507"/>
      <c r="M86" s="507"/>
      <c r="N86" s="507"/>
      <c r="O86" s="507"/>
      <c r="P86" s="507"/>
      <c r="Q86" s="507"/>
      <c r="R86" s="507"/>
      <c r="S86" s="507"/>
      <c r="T86" s="507"/>
      <c r="U86" s="507"/>
      <c r="V86" s="507"/>
      <c r="W86" s="507"/>
      <c r="X86" s="507"/>
      <c r="Y86" s="507"/>
      <c r="Z86" s="507"/>
      <c r="AA86" s="507"/>
      <c r="AB86" s="507"/>
      <c r="AC86" s="507"/>
      <c r="AD86" s="507"/>
      <c r="AE86" s="507"/>
      <c r="AF86" s="507"/>
      <c r="AG86" s="507"/>
      <c r="AH86" s="507"/>
      <c r="AI86" s="507"/>
      <c r="AJ86" s="507"/>
      <c r="AK86" s="507"/>
      <c r="AL86" s="507"/>
      <c r="AM86" s="507"/>
      <c r="AN86" s="507"/>
      <c r="AO86" s="507"/>
      <c r="AP86" s="507"/>
      <c r="AQ86" s="507"/>
      <c r="AR86" s="507"/>
      <c r="AS86" s="507"/>
      <c r="AT86" s="507"/>
      <c r="AU86" s="507"/>
      <c r="AV86" s="507"/>
      <c r="AW86" s="507"/>
      <c r="AX86" s="507"/>
      <c r="AY86" s="507"/>
      <c r="AZ86" s="507"/>
      <c r="BA86" s="507"/>
      <c r="BB86" s="507"/>
      <c r="BC86" s="507"/>
      <c r="BD86" s="507"/>
      <c r="BE86" s="507"/>
      <c r="BF86" s="507"/>
      <c r="BG86" s="507"/>
      <c r="BH86" s="507"/>
      <c r="BI86" s="507"/>
      <c r="BJ86" s="507"/>
      <c r="BK86" s="507"/>
      <c r="BL86" s="507"/>
      <c r="BM86" s="507"/>
      <c r="BN86" s="507"/>
      <c r="BO86" s="507"/>
      <c r="BP86" s="507"/>
      <c r="BQ86" s="507"/>
      <c r="BR86" s="507"/>
      <c r="BS86" s="507"/>
      <c r="BT86" s="507"/>
      <c r="BU86" s="507"/>
      <c r="BV86" s="507"/>
      <c r="BW86" s="507"/>
      <c r="BX86" s="507"/>
      <c r="BY86" s="507"/>
      <c r="BZ86" s="507"/>
      <c r="CA86" s="507"/>
      <c r="CB86" s="507"/>
      <c r="CC86" s="507"/>
      <c r="CD86" s="507"/>
      <c r="CE86" s="507"/>
      <c r="CF86" s="507"/>
    </row>
    <row r="87" spans="1:84" s="209" customFormat="1" x14ac:dyDescent="0.25">
      <c r="A87" s="164"/>
      <c r="B87" s="164"/>
      <c r="C87" s="164"/>
      <c r="D87" s="210"/>
      <c r="E87" s="211" t="str">
        <f xml:space="preserve"> InpFor!E$38</f>
        <v>Unit sales rate - Trainers</v>
      </c>
      <c r="F87" s="214">
        <f xml:space="preserve"> InpFor!F$38</f>
        <v>150</v>
      </c>
      <c r="G87" s="226" t="str">
        <f xml:space="preserve"> InpFor!G$38</f>
        <v>GBP base</v>
      </c>
      <c r="H87" s="211">
        <f xml:space="preserve"> InpFor!H$38</f>
        <v>0</v>
      </c>
      <c r="I87" s="211" t="str">
        <f xml:space="preserve"> InpFor!I$38</f>
        <v>'Sales 04g.xlsm' from S.Jones 30 May 19</v>
      </c>
      <c r="J87" s="507"/>
      <c r="K87" s="507"/>
      <c r="L87" s="507"/>
      <c r="M87" s="507"/>
      <c r="N87" s="507"/>
      <c r="O87" s="507"/>
      <c r="P87" s="507"/>
      <c r="Q87" s="507"/>
      <c r="R87" s="507"/>
      <c r="S87" s="507"/>
      <c r="T87" s="507"/>
      <c r="U87" s="507"/>
      <c r="V87" s="507"/>
      <c r="W87" s="507"/>
      <c r="X87" s="507"/>
      <c r="Y87" s="507"/>
      <c r="Z87" s="507"/>
      <c r="AA87" s="507"/>
      <c r="AB87" s="507"/>
      <c r="AC87" s="507"/>
      <c r="AD87" s="507"/>
      <c r="AE87" s="507"/>
      <c r="AF87" s="507"/>
      <c r="AG87" s="507"/>
      <c r="AH87" s="507"/>
      <c r="AI87" s="507"/>
      <c r="AJ87" s="507"/>
      <c r="AK87" s="507"/>
      <c r="AL87" s="507"/>
      <c r="AM87" s="507"/>
      <c r="AN87" s="507"/>
      <c r="AO87" s="507"/>
      <c r="AP87" s="507"/>
      <c r="AQ87" s="507"/>
      <c r="AR87" s="507"/>
      <c r="AS87" s="507"/>
      <c r="AT87" s="507"/>
      <c r="AU87" s="507"/>
      <c r="AV87" s="507"/>
      <c r="AW87" s="507"/>
      <c r="AX87" s="507"/>
      <c r="AY87" s="507"/>
      <c r="AZ87" s="507"/>
      <c r="BA87" s="507"/>
      <c r="BB87" s="507"/>
      <c r="BC87" s="507"/>
      <c r="BD87" s="507"/>
      <c r="BE87" s="507"/>
      <c r="BF87" s="507"/>
      <c r="BG87" s="507"/>
      <c r="BH87" s="507"/>
      <c r="BI87" s="507"/>
      <c r="BJ87" s="507"/>
      <c r="BK87" s="507"/>
      <c r="BL87" s="507"/>
      <c r="BM87" s="507"/>
      <c r="BN87" s="507"/>
      <c r="BO87" s="507"/>
      <c r="BP87" s="507"/>
      <c r="BQ87" s="507"/>
      <c r="BR87" s="507"/>
      <c r="BS87" s="507"/>
      <c r="BT87" s="507"/>
      <c r="BU87" s="507"/>
      <c r="BV87" s="507"/>
      <c r="BW87" s="507"/>
      <c r="BX87" s="507"/>
      <c r="BY87" s="507"/>
      <c r="BZ87" s="507"/>
      <c r="CA87" s="507"/>
      <c r="CB87" s="507"/>
      <c r="CC87" s="507"/>
      <c r="CD87" s="507"/>
      <c r="CE87" s="507"/>
      <c r="CF87" s="507"/>
    </row>
    <row r="88" spans="1:84" s="209" customFormat="1" x14ac:dyDescent="0.25">
      <c r="A88" s="164"/>
      <c r="B88" s="164"/>
      <c r="C88" s="164"/>
      <c r="D88" s="210"/>
      <c r="E88" s="211" t="str">
        <f xml:space="preserve"> InpFor!E$39</f>
        <v>Unit sales rate - Boots</v>
      </c>
      <c r="F88" s="214">
        <f xml:space="preserve"> InpFor!F$39</f>
        <v>200</v>
      </c>
      <c r="G88" s="226" t="str">
        <f xml:space="preserve"> InpFor!G$39</f>
        <v>GBP base</v>
      </c>
      <c r="H88" s="211">
        <f xml:space="preserve"> InpFor!H$39</f>
        <v>0</v>
      </c>
      <c r="I88" s="211" t="str">
        <f xml:space="preserve"> InpFor!I$39</f>
        <v>'Sales 04g.xlsm' from S.Jones 30 May 19</v>
      </c>
      <c r="J88" s="507"/>
      <c r="K88" s="507"/>
      <c r="L88" s="507"/>
      <c r="M88" s="507"/>
      <c r="N88" s="507"/>
      <c r="O88" s="507"/>
      <c r="P88" s="507"/>
      <c r="Q88" s="507"/>
      <c r="R88" s="507"/>
      <c r="S88" s="507"/>
      <c r="T88" s="507"/>
      <c r="U88" s="507"/>
      <c r="V88" s="507"/>
      <c r="W88" s="507"/>
      <c r="X88" s="507"/>
      <c r="Y88" s="507"/>
      <c r="Z88" s="507"/>
      <c r="AA88" s="507"/>
      <c r="AB88" s="507"/>
      <c r="AC88" s="507"/>
      <c r="AD88" s="507"/>
      <c r="AE88" s="507"/>
      <c r="AF88" s="507"/>
      <c r="AG88" s="507"/>
      <c r="AH88" s="507"/>
      <c r="AI88" s="507"/>
      <c r="AJ88" s="507"/>
      <c r="AK88" s="507"/>
      <c r="AL88" s="507"/>
      <c r="AM88" s="507"/>
      <c r="AN88" s="507"/>
      <c r="AO88" s="507"/>
      <c r="AP88" s="507"/>
      <c r="AQ88" s="507"/>
      <c r="AR88" s="507"/>
      <c r="AS88" s="507"/>
      <c r="AT88" s="507"/>
      <c r="AU88" s="507"/>
      <c r="AV88" s="507"/>
      <c r="AW88" s="507"/>
      <c r="AX88" s="507"/>
      <c r="AY88" s="507"/>
      <c r="AZ88" s="507"/>
      <c r="BA88" s="507"/>
      <c r="BB88" s="507"/>
      <c r="BC88" s="507"/>
      <c r="BD88" s="507"/>
      <c r="BE88" s="507"/>
      <c r="BF88" s="507"/>
      <c r="BG88" s="507"/>
      <c r="BH88" s="507"/>
      <c r="BI88" s="507"/>
      <c r="BJ88" s="507"/>
      <c r="BK88" s="507"/>
      <c r="BL88" s="507"/>
      <c r="BM88" s="507"/>
      <c r="BN88" s="507"/>
      <c r="BO88" s="507"/>
      <c r="BP88" s="507"/>
      <c r="BQ88" s="507"/>
      <c r="BR88" s="507"/>
      <c r="BS88" s="507"/>
      <c r="BT88" s="507"/>
      <c r="BU88" s="507"/>
      <c r="BV88" s="507"/>
      <c r="BW88" s="507"/>
      <c r="BX88" s="507"/>
      <c r="BY88" s="507"/>
      <c r="BZ88" s="507"/>
      <c r="CA88" s="507"/>
      <c r="CB88" s="507"/>
      <c r="CC88" s="507"/>
      <c r="CD88" s="507"/>
      <c r="CE88" s="507"/>
      <c r="CF88" s="507"/>
    </row>
    <row r="89" spans="1:84" s="178" customFormat="1" ht="4.95" customHeight="1" x14ac:dyDescent="0.25">
      <c r="A89" s="182"/>
      <c r="B89" s="179"/>
      <c r="C89" s="179"/>
      <c r="D89" s="180"/>
      <c r="E89" s="181"/>
      <c r="F89" s="181"/>
      <c r="G89" s="146"/>
      <c r="H89" s="182"/>
      <c r="I89" s="182"/>
      <c r="J89" s="52"/>
      <c r="K89" s="334"/>
      <c r="L89" s="334"/>
      <c r="M89" s="334"/>
      <c r="N89" s="334"/>
      <c r="O89" s="334"/>
      <c r="P89" s="334"/>
      <c r="Q89" s="334"/>
      <c r="R89" s="334"/>
      <c r="S89" s="334"/>
      <c r="T89" s="334"/>
      <c r="U89" s="334"/>
      <c r="V89" s="334"/>
      <c r="W89" s="334"/>
      <c r="X89" s="334"/>
      <c r="Y89" s="334"/>
      <c r="Z89" s="334"/>
      <c r="AA89" s="334"/>
      <c r="AB89" s="334"/>
      <c r="AC89" s="334"/>
      <c r="AD89" s="334"/>
      <c r="AE89" s="334"/>
      <c r="AF89" s="334"/>
      <c r="AG89" s="334"/>
      <c r="AH89" s="334"/>
      <c r="AI89" s="334"/>
      <c r="AJ89" s="334"/>
      <c r="AK89" s="334"/>
      <c r="AL89" s="334"/>
      <c r="AM89" s="334"/>
      <c r="AN89" s="334"/>
      <c r="AO89" s="334"/>
      <c r="AP89" s="334"/>
      <c r="AQ89" s="334"/>
      <c r="AR89" s="334"/>
      <c r="AS89" s="334"/>
      <c r="AT89" s="334"/>
      <c r="AU89" s="334"/>
      <c r="AV89" s="334"/>
      <c r="AW89" s="334"/>
      <c r="AX89" s="334"/>
      <c r="AY89" s="334"/>
      <c r="AZ89" s="334"/>
      <c r="BA89" s="334"/>
      <c r="BB89" s="334"/>
      <c r="BC89" s="334"/>
      <c r="BD89" s="334"/>
      <c r="BE89" s="334"/>
      <c r="BF89" s="334"/>
      <c r="BG89" s="334"/>
      <c r="BH89" s="334"/>
      <c r="BI89" s="334"/>
      <c r="BJ89" s="334"/>
      <c r="BK89" s="334"/>
      <c r="BL89" s="334"/>
      <c r="BM89" s="334"/>
      <c r="BN89" s="334"/>
      <c r="BO89" s="334"/>
      <c r="BP89" s="334"/>
      <c r="BQ89" s="334"/>
      <c r="BR89" s="334"/>
      <c r="BS89" s="334"/>
      <c r="BT89" s="417"/>
      <c r="BU89" s="417"/>
      <c r="BV89" s="417"/>
      <c r="BW89" s="417"/>
      <c r="BX89" s="417"/>
      <c r="BY89" s="417"/>
      <c r="BZ89" s="417"/>
      <c r="CA89" s="417"/>
      <c r="CB89" s="417"/>
      <c r="CC89" s="417"/>
      <c r="CD89" s="417"/>
      <c r="CE89" s="417"/>
      <c r="CF89" s="417"/>
    </row>
    <row r="90" spans="1:84" s="720" customFormat="1" x14ac:dyDescent="0.25">
      <c r="A90" s="716"/>
      <c r="B90" s="717"/>
      <c r="C90" s="716"/>
      <c r="D90" s="718"/>
      <c r="E90" s="717" t="str">
        <f xml:space="preserve"> Index!E$17</f>
        <v>Index - Revenue</v>
      </c>
      <c r="F90" s="717">
        <f xml:space="preserve"> Index!F$17</f>
        <v>0</v>
      </c>
      <c r="G90" s="719" t="str">
        <f xml:space="preserve"> Index!G$17</f>
        <v>index</v>
      </c>
      <c r="H90" s="717">
        <f xml:space="preserve"> Index!H$17</f>
        <v>0</v>
      </c>
      <c r="I90" s="717">
        <f xml:space="preserve"> Index!I$17</f>
        <v>0</v>
      </c>
      <c r="J90" s="718">
        <f xml:space="preserve"> Index!J$17</f>
        <v>0</v>
      </c>
      <c r="K90" s="718">
        <f xml:space="preserve"> Index!K$17</f>
        <v>0</v>
      </c>
      <c r="L90" s="718">
        <f xml:space="preserve"> Index!L$17</f>
        <v>0.98768604294207174</v>
      </c>
      <c r="M90" s="718">
        <f xml:space="preserve"> Index!M$17</f>
        <v>0.98768604294207174</v>
      </c>
      <c r="N90" s="718">
        <f xml:space="preserve"> Index!N$17</f>
        <v>0.98768604294207174</v>
      </c>
      <c r="O90" s="718">
        <f xml:space="preserve"> Index!O$17</f>
        <v>0.98768604294207174</v>
      </c>
      <c r="P90" s="718">
        <f xml:space="preserve"> Index!P$17</f>
        <v>0.98768604294207174</v>
      </c>
      <c r="Q90" s="718">
        <f xml:space="preserve"> Index!Q$17</f>
        <v>1.017316624230334</v>
      </c>
      <c r="R90" s="718">
        <f xml:space="preserve"> Index!R$17</f>
        <v>1.017316624230334</v>
      </c>
      <c r="S90" s="718">
        <f xml:space="preserve"> Index!S$17</f>
        <v>1.017316624230334</v>
      </c>
      <c r="T90" s="718">
        <f xml:space="preserve"> Index!T$17</f>
        <v>1.017316624230334</v>
      </c>
      <c r="U90" s="718">
        <f xml:space="preserve"> Index!U$17</f>
        <v>1.017316624230334</v>
      </c>
      <c r="V90" s="718">
        <f xml:space="preserve"> Index!V$17</f>
        <v>1.017316624230334</v>
      </c>
      <c r="W90" s="718">
        <f xml:space="preserve"> Index!W$17</f>
        <v>1.017316624230334</v>
      </c>
      <c r="X90" s="718">
        <f xml:space="preserve"> Index!X$17</f>
        <v>1.017316624230334</v>
      </c>
      <c r="Y90" s="718">
        <f xml:space="preserve"> Index!Y$17</f>
        <v>1.017316624230334</v>
      </c>
      <c r="Z90" s="718">
        <f xml:space="preserve"> Index!Z$17</f>
        <v>1.017316624230334</v>
      </c>
      <c r="AA90" s="718">
        <f xml:space="preserve"> Index!AA$17</f>
        <v>1.017316624230334</v>
      </c>
      <c r="AB90" s="718">
        <f xml:space="preserve"> Index!AB$17</f>
        <v>1.017316624230334</v>
      </c>
      <c r="AC90" s="718">
        <f xml:space="preserve"> Index!AC$17</f>
        <v>1.0478361229572442</v>
      </c>
      <c r="AD90" s="718">
        <f xml:space="preserve"> Index!AD$17</f>
        <v>1.0478361229572442</v>
      </c>
      <c r="AE90" s="718">
        <f xml:space="preserve"> Index!AE$17</f>
        <v>1.0478361229572442</v>
      </c>
      <c r="AF90" s="718">
        <f xml:space="preserve"> Index!AF$17</f>
        <v>1.0478361229572442</v>
      </c>
      <c r="AG90" s="718">
        <f xml:space="preserve"> Index!AG$17</f>
        <v>1.0478361229572442</v>
      </c>
      <c r="AH90" s="718">
        <f xml:space="preserve"> Index!AH$17</f>
        <v>1.0478361229572442</v>
      </c>
      <c r="AI90" s="718">
        <f xml:space="preserve"> Index!AI$17</f>
        <v>1.0478361229572442</v>
      </c>
      <c r="AJ90" s="718">
        <f xml:space="preserve"> Index!AJ$17</f>
        <v>1.0478361229572442</v>
      </c>
      <c r="AK90" s="718">
        <f xml:space="preserve"> Index!AK$17</f>
        <v>1.0478361229572442</v>
      </c>
      <c r="AL90" s="718">
        <f xml:space="preserve"> Index!AL$17</f>
        <v>1.0478361229572442</v>
      </c>
      <c r="AM90" s="718">
        <f xml:space="preserve"> Index!AM$17</f>
        <v>1.0478361229572442</v>
      </c>
      <c r="AN90" s="718">
        <f xml:space="preserve"> Index!AN$17</f>
        <v>1.0478361229572442</v>
      </c>
      <c r="AO90" s="718">
        <f xml:space="preserve"> Index!AO$17</f>
        <v>1.0793586128266623</v>
      </c>
      <c r="AP90" s="718">
        <f xml:space="preserve"> Index!AP$17</f>
        <v>1.0793586128266623</v>
      </c>
      <c r="AQ90" s="718">
        <f xml:space="preserve"> Index!AQ$17</f>
        <v>1.0793586128266623</v>
      </c>
      <c r="AR90" s="718">
        <f xml:space="preserve"> Index!AR$17</f>
        <v>1.0793586128266623</v>
      </c>
      <c r="AS90" s="718">
        <f xml:space="preserve"> Index!AS$17</f>
        <v>1.0793586128266623</v>
      </c>
      <c r="AT90" s="718">
        <f xml:space="preserve"> Index!AT$17</f>
        <v>1.0793586128266623</v>
      </c>
      <c r="AU90" s="718">
        <f xml:space="preserve"> Index!AU$17</f>
        <v>1.0793586128266623</v>
      </c>
      <c r="AV90" s="718">
        <f xml:space="preserve"> Index!AV$17</f>
        <v>1.0793586128266623</v>
      </c>
      <c r="AW90" s="718">
        <f xml:space="preserve"> Index!AW$17</f>
        <v>1.0793586128266623</v>
      </c>
      <c r="AX90" s="718">
        <f xml:space="preserve"> Index!AX$17</f>
        <v>1.0793586128266623</v>
      </c>
      <c r="AY90" s="718">
        <f xml:space="preserve"> Index!AY$17</f>
        <v>1.0793586128266623</v>
      </c>
      <c r="AZ90" s="718">
        <f xml:space="preserve"> Index!AZ$17</f>
        <v>1.0793586128266623</v>
      </c>
      <c r="BA90" s="718">
        <f xml:space="preserve"> Index!BA$17</f>
        <v>1.1117393712114623</v>
      </c>
      <c r="BB90" s="718">
        <f xml:space="preserve"> Index!BB$17</f>
        <v>1.1117393712114623</v>
      </c>
      <c r="BC90" s="718">
        <f xml:space="preserve"> Index!BC$17</f>
        <v>1.1117393712114623</v>
      </c>
      <c r="BD90" s="718">
        <f xml:space="preserve"> Index!BD$17</f>
        <v>1.1117393712114623</v>
      </c>
      <c r="BE90" s="718">
        <f xml:space="preserve"> Index!BE$17</f>
        <v>1.1117393712114623</v>
      </c>
      <c r="BF90" s="718">
        <f xml:space="preserve"> Index!BF$17</f>
        <v>1.1117393712114623</v>
      </c>
      <c r="BG90" s="718">
        <f xml:space="preserve"> Index!BG$17</f>
        <v>1.1117393712114623</v>
      </c>
      <c r="BH90" s="718">
        <f xml:space="preserve"> Index!BH$17</f>
        <v>1.1117393712114623</v>
      </c>
      <c r="BI90" s="718">
        <f xml:space="preserve"> Index!BI$17</f>
        <v>1.1117393712114623</v>
      </c>
      <c r="BJ90" s="718">
        <f xml:space="preserve"> Index!BJ$17</f>
        <v>1.1117393712114623</v>
      </c>
      <c r="BK90" s="718">
        <f xml:space="preserve"> Index!BK$17</f>
        <v>1.1117393712114623</v>
      </c>
      <c r="BL90" s="718">
        <f xml:space="preserve"> Index!BL$17</f>
        <v>1.1117393712114623</v>
      </c>
      <c r="BM90" s="718">
        <f xml:space="preserve"> Index!BM$17</f>
        <v>1.145091552347806</v>
      </c>
      <c r="BN90" s="718">
        <f xml:space="preserve"> Index!BN$17</f>
        <v>1.145091552347806</v>
      </c>
      <c r="BO90" s="718">
        <f xml:space="preserve"> Index!BO$17</f>
        <v>1.145091552347806</v>
      </c>
      <c r="BP90" s="718">
        <f xml:space="preserve"> Index!BP$17</f>
        <v>1.145091552347806</v>
      </c>
      <c r="BQ90" s="718">
        <f xml:space="preserve"> Index!BQ$17</f>
        <v>1.145091552347806</v>
      </c>
      <c r="BR90" s="718">
        <f xml:space="preserve"> Index!BR$17</f>
        <v>1.145091552347806</v>
      </c>
      <c r="BS90" s="718">
        <f xml:space="preserve"> Index!BS$17</f>
        <v>1.145091552347806</v>
      </c>
      <c r="BT90" s="718">
        <f xml:space="preserve"> Index!BT$17</f>
        <v>1.145091552347806</v>
      </c>
      <c r="BU90" s="718">
        <f xml:space="preserve"> Index!BU$17</f>
        <v>1.145091552347806</v>
      </c>
      <c r="BV90" s="718">
        <f xml:space="preserve"> Index!BV$17</f>
        <v>1.145091552347806</v>
      </c>
      <c r="BW90" s="718">
        <f xml:space="preserve"> Index!BW$17</f>
        <v>1.145091552347806</v>
      </c>
      <c r="BX90" s="718">
        <f xml:space="preserve"> Index!BX$17</f>
        <v>1.145091552347806</v>
      </c>
      <c r="BY90" s="718">
        <f xml:space="preserve"> Index!BY$17</f>
        <v>1.1794442989182403</v>
      </c>
      <c r="BZ90" s="718">
        <f xml:space="preserve"> Index!BZ$17</f>
        <v>1.1794442989182403</v>
      </c>
      <c r="CA90" s="718">
        <f xml:space="preserve"> Index!CA$17</f>
        <v>1.1794442989182403</v>
      </c>
      <c r="CB90" s="718">
        <f xml:space="preserve"> Index!CB$17</f>
        <v>1.1794442989182403</v>
      </c>
      <c r="CC90" s="718">
        <f xml:space="preserve"> Index!CC$17</f>
        <v>1.1794442989182403</v>
      </c>
      <c r="CD90" s="718">
        <f xml:space="preserve"> Index!CD$17</f>
        <v>1.1794442989182403</v>
      </c>
      <c r="CE90" s="718">
        <f xml:space="preserve"> Index!CE$17</f>
        <v>1.1794442989182403</v>
      </c>
      <c r="CF90" s="718">
        <f xml:space="preserve"> Index!CF$17</f>
        <v>1.1794442989182403</v>
      </c>
    </row>
    <row r="91" spans="1:84" s="85" customFormat="1" x14ac:dyDescent="0.25">
      <c r="A91" s="78"/>
      <c r="B91" s="84"/>
      <c r="C91" s="78"/>
      <c r="D91" s="83"/>
      <c r="E91" s="84" t="str">
        <f xml:space="preserve"> Time!E$55</f>
        <v>Forecast period flag</v>
      </c>
      <c r="F91" s="84">
        <f xml:space="preserve"> Time!F$55</f>
        <v>0</v>
      </c>
      <c r="G91" s="84" t="str">
        <f xml:space="preserve"> Time!G$55</f>
        <v>flag</v>
      </c>
      <c r="H91" s="84">
        <f xml:space="preserve"> Time!H$55</f>
        <v>0</v>
      </c>
      <c r="I91" s="84">
        <f xml:space="preserve"> Time!I$55</f>
        <v>0</v>
      </c>
      <c r="J91" s="352">
        <f xml:space="preserve"> Time!J$55</f>
        <v>60</v>
      </c>
      <c r="K91" s="352">
        <f xml:space="preserve"> Time!K$55</f>
        <v>0</v>
      </c>
      <c r="L91" s="352">
        <f xml:space="preserve"> Time!L$55</f>
        <v>0</v>
      </c>
      <c r="M91" s="352">
        <f xml:space="preserve"> Time!M$55</f>
        <v>0</v>
      </c>
      <c r="N91" s="352">
        <f xml:space="preserve"> Time!N$55</f>
        <v>0</v>
      </c>
      <c r="O91" s="352">
        <f xml:space="preserve"> Time!O$55</f>
        <v>0</v>
      </c>
      <c r="P91" s="352">
        <f xml:space="preserve"> Time!P$55</f>
        <v>0</v>
      </c>
      <c r="Q91" s="352">
        <f xml:space="preserve"> Time!Q$55</f>
        <v>0</v>
      </c>
      <c r="R91" s="352">
        <f xml:space="preserve"> Time!R$55</f>
        <v>0</v>
      </c>
      <c r="S91" s="352">
        <f xml:space="preserve"> Time!S$55</f>
        <v>0</v>
      </c>
      <c r="T91" s="352">
        <f xml:space="preserve"> Time!T$55</f>
        <v>0</v>
      </c>
      <c r="U91" s="352">
        <f xml:space="preserve"> Time!U$55</f>
        <v>0</v>
      </c>
      <c r="V91" s="352">
        <f xml:space="preserve"> Time!V$55</f>
        <v>0</v>
      </c>
      <c r="W91" s="352">
        <f xml:space="preserve"> Time!W$55</f>
        <v>0</v>
      </c>
      <c r="X91" s="352">
        <f xml:space="preserve"> Time!X$55</f>
        <v>0</v>
      </c>
      <c r="Y91" s="352">
        <f xml:space="preserve"> Time!Y$55</f>
        <v>1</v>
      </c>
      <c r="Z91" s="352">
        <f xml:space="preserve"> Time!Z$55</f>
        <v>1</v>
      </c>
      <c r="AA91" s="352">
        <f xml:space="preserve"> Time!AA$55</f>
        <v>1</v>
      </c>
      <c r="AB91" s="352">
        <f xml:space="preserve"> Time!AB$55</f>
        <v>1</v>
      </c>
      <c r="AC91" s="352">
        <f xml:space="preserve"> Time!AC$55</f>
        <v>1</v>
      </c>
      <c r="AD91" s="352">
        <f xml:space="preserve"> Time!AD$55</f>
        <v>1</v>
      </c>
      <c r="AE91" s="352">
        <f xml:space="preserve"> Time!AE$55</f>
        <v>1</v>
      </c>
      <c r="AF91" s="352">
        <f xml:space="preserve"> Time!AF$55</f>
        <v>1</v>
      </c>
      <c r="AG91" s="352">
        <f xml:space="preserve"> Time!AG$55</f>
        <v>1</v>
      </c>
      <c r="AH91" s="352">
        <f xml:space="preserve"> Time!AH$55</f>
        <v>1</v>
      </c>
      <c r="AI91" s="352">
        <f xml:space="preserve"> Time!AI$55</f>
        <v>1</v>
      </c>
      <c r="AJ91" s="352">
        <f xml:space="preserve"> Time!AJ$55</f>
        <v>1</v>
      </c>
      <c r="AK91" s="352">
        <f xml:space="preserve"> Time!AK$55</f>
        <v>1</v>
      </c>
      <c r="AL91" s="352">
        <f xml:space="preserve"> Time!AL$55</f>
        <v>1</v>
      </c>
      <c r="AM91" s="352">
        <f xml:space="preserve"> Time!AM$55</f>
        <v>1</v>
      </c>
      <c r="AN91" s="352">
        <f xml:space="preserve"> Time!AN$55</f>
        <v>1</v>
      </c>
      <c r="AO91" s="352">
        <f xml:space="preserve"> Time!AO$55</f>
        <v>1</v>
      </c>
      <c r="AP91" s="352">
        <f xml:space="preserve"> Time!AP$55</f>
        <v>1</v>
      </c>
      <c r="AQ91" s="352">
        <f xml:space="preserve"> Time!AQ$55</f>
        <v>1</v>
      </c>
      <c r="AR91" s="352">
        <f xml:space="preserve"> Time!AR$55</f>
        <v>1</v>
      </c>
      <c r="AS91" s="352">
        <f xml:space="preserve"> Time!AS$55</f>
        <v>1</v>
      </c>
      <c r="AT91" s="352">
        <f xml:space="preserve"> Time!AT$55</f>
        <v>1</v>
      </c>
      <c r="AU91" s="352">
        <f xml:space="preserve"> Time!AU$55</f>
        <v>1</v>
      </c>
      <c r="AV91" s="352">
        <f xml:space="preserve"> Time!AV$55</f>
        <v>1</v>
      </c>
      <c r="AW91" s="352">
        <f xml:space="preserve"> Time!AW$55</f>
        <v>1</v>
      </c>
      <c r="AX91" s="352">
        <f xml:space="preserve"> Time!AX$55</f>
        <v>1</v>
      </c>
      <c r="AY91" s="352">
        <f xml:space="preserve"> Time!AY$55</f>
        <v>1</v>
      </c>
      <c r="AZ91" s="352">
        <f xml:space="preserve"> Time!AZ$55</f>
        <v>1</v>
      </c>
      <c r="BA91" s="352">
        <f xml:space="preserve"> Time!BA$55</f>
        <v>1</v>
      </c>
      <c r="BB91" s="352">
        <f xml:space="preserve"> Time!BB$55</f>
        <v>1</v>
      </c>
      <c r="BC91" s="352">
        <f xml:space="preserve"> Time!BC$55</f>
        <v>1</v>
      </c>
      <c r="BD91" s="352">
        <f xml:space="preserve"> Time!BD$55</f>
        <v>1</v>
      </c>
      <c r="BE91" s="352">
        <f xml:space="preserve"> Time!BE$55</f>
        <v>1</v>
      </c>
      <c r="BF91" s="352">
        <f xml:space="preserve"> Time!BF$55</f>
        <v>1</v>
      </c>
      <c r="BG91" s="352">
        <f xml:space="preserve"> Time!BG$55</f>
        <v>1</v>
      </c>
      <c r="BH91" s="352">
        <f xml:space="preserve"> Time!BH$55</f>
        <v>1</v>
      </c>
      <c r="BI91" s="352">
        <f xml:space="preserve"> Time!BI$55</f>
        <v>1</v>
      </c>
      <c r="BJ91" s="352">
        <f xml:space="preserve"> Time!BJ$55</f>
        <v>1</v>
      </c>
      <c r="BK91" s="352">
        <f xml:space="preserve"> Time!BK$55</f>
        <v>1</v>
      </c>
      <c r="BL91" s="352">
        <f xml:space="preserve"> Time!BL$55</f>
        <v>1</v>
      </c>
      <c r="BM91" s="352">
        <f xml:space="preserve"> Time!BM$55</f>
        <v>1</v>
      </c>
      <c r="BN91" s="352">
        <f xml:space="preserve"> Time!BN$55</f>
        <v>1</v>
      </c>
      <c r="BO91" s="352">
        <f xml:space="preserve"> Time!BO$55</f>
        <v>1</v>
      </c>
      <c r="BP91" s="352">
        <f xml:space="preserve"> Time!BP$55</f>
        <v>1</v>
      </c>
      <c r="BQ91" s="352">
        <f xml:space="preserve"> Time!BQ$55</f>
        <v>1</v>
      </c>
      <c r="BR91" s="352">
        <f xml:space="preserve"> Time!BR$55</f>
        <v>1</v>
      </c>
      <c r="BS91" s="352">
        <f xml:space="preserve"> Time!BS$55</f>
        <v>1</v>
      </c>
      <c r="BT91" s="352">
        <f xml:space="preserve"> Time!BT$55</f>
        <v>1</v>
      </c>
      <c r="BU91" s="352">
        <f xml:space="preserve"> Time!BU$55</f>
        <v>1</v>
      </c>
      <c r="BV91" s="352">
        <f xml:space="preserve"> Time!BV$55</f>
        <v>1</v>
      </c>
      <c r="BW91" s="352">
        <f xml:space="preserve"> Time!BW$55</f>
        <v>1</v>
      </c>
      <c r="BX91" s="352">
        <f xml:space="preserve"> Time!BX$55</f>
        <v>1</v>
      </c>
      <c r="BY91" s="352">
        <f xml:space="preserve"> Time!BY$55</f>
        <v>1</v>
      </c>
      <c r="BZ91" s="352">
        <f xml:space="preserve"> Time!BZ$55</f>
        <v>1</v>
      </c>
      <c r="CA91" s="352">
        <f xml:space="preserve"> Time!CA$55</f>
        <v>1</v>
      </c>
      <c r="CB91" s="352">
        <f xml:space="preserve"> Time!CB$55</f>
        <v>1</v>
      </c>
      <c r="CC91" s="352">
        <f xml:space="preserve"> Time!CC$55</f>
        <v>1</v>
      </c>
      <c r="CD91" s="352">
        <f xml:space="preserve"> Time!CD$55</f>
        <v>1</v>
      </c>
      <c r="CE91" s="352">
        <f xml:space="preserve"> Time!CE$55</f>
        <v>1</v>
      </c>
      <c r="CF91" s="352">
        <f xml:space="preserve"> Time!CF$55</f>
        <v>1</v>
      </c>
    </row>
    <row r="92" spans="1:84" s="178" customFormat="1" ht="4.95" customHeight="1" x14ac:dyDescent="0.25">
      <c r="A92" s="182"/>
      <c r="B92" s="179"/>
      <c r="C92" s="179"/>
      <c r="D92" s="180"/>
      <c r="E92" s="181"/>
      <c r="F92" s="181"/>
      <c r="G92" s="146"/>
      <c r="H92" s="182"/>
      <c r="I92" s="182"/>
      <c r="J92" s="52"/>
      <c r="K92" s="334"/>
      <c r="L92" s="334"/>
      <c r="M92" s="334"/>
      <c r="N92" s="334"/>
      <c r="O92" s="334"/>
      <c r="P92" s="334"/>
      <c r="Q92" s="334"/>
      <c r="R92" s="334"/>
      <c r="S92" s="334"/>
      <c r="T92" s="334"/>
      <c r="U92" s="334"/>
      <c r="V92" s="334"/>
      <c r="W92" s="334"/>
      <c r="X92" s="334"/>
      <c r="Y92" s="334"/>
      <c r="Z92" s="334"/>
      <c r="AA92" s="334"/>
      <c r="AB92" s="334"/>
      <c r="AC92" s="334"/>
      <c r="AD92" s="334"/>
      <c r="AE92" s="334"/>
      <c r="AF92" s="334"/>
      <c r="AG92" s="334"/>
      <c r="AH92" s="334"/>
      <c r="AI92" s="334"/>
      <c r="AJ92" s="334"/>
      <c r="AK92" s="334"/>
      <c r="AL92" s="334"/>
      <c r="AM92" s="334"/>
      <c r="AN92" s="334"/>
      <c r="AO92" s="334"/>
      <c r="AP92" s="334"/>
      <c r="AQ92" s="334"/>
      <c r="AR92" s="334"/>
      <c r="AS92" s="334"/>
      <c r="AT92" s="334"/>
      <c r="AU92" s="334"/>
      <c r="AV92" s="334"/>
      <c r="AW92" s="334"/>
      <c r="AX92" s="334"/>
      <c r="AY92" s="334"/>
      <c r="AZ92" s="334"/>
      <c r="BA92" s="334"/>
      <c r="BB92" s="334"/>
      <c r="BC92" s="334"/>
      <c r="BD92" s="334"/>
      <c r="BE92" s="334"/>
      <c r="BF92" s="334"/>
      <c r="BG92" s="334"/>
      <c r="BH92" s="334"/>
      <c r="BI92" s="334"/>
      <c r="BJ92" s="334"/>
      <c r="BK92" s="334"/>
      <c r="BL92" s="334"/>
      <c r="BM92" s="334"/>
      <c r="BN92" s="334"/>
      <c r="BO92" s="334"/>
      <c r="BP92" s="334"/>
      <c r="BQ92" s="334"/>
      <c r="BR92" s="334"/>
      <c r="BS92" s="334"/>
      <c r="BT92" s="417"/>
      <c r="BU92" s="417"/>
      <c r="BV92" s="417"/>
      <c r="BW92" s="417"/>
      <c r="BX92" s="417"/>
      <c r="BY92" s="417"/>
      <c r="BZ92" s="417"/>
      <c r="CA92" s="417"/>
      <c r="CB92" s="417"/>
      <c r="CC92" s="417"/>
      <c r="CD92" s="417"/>
      <c r="CE92" s="417"/>
      <c r="CF92" s="417"/>
    </row>
    <row r="93" spans="1:84" s="715" customFormat="1" ht="13.2" customHeight="1" x14ac:dyDescent="0.25">
      <c r="A93" s="697"/>
      <c r="B93" s="697"/>
      <c r="C93" s="697"/>
      <c r="D93" s="699"/>
      <c r="E93" s="712" t="str">
        <f xml:space="preserve"> "Unit sales rate - " &amp; SetUp!$E$25 &amp; " - forecast"</f>
        <v>Unit sales rate - Shoes - forecast</v>
      </c>
      <c r="F93" s="712"/>
      <c r="G93" s="713" t="s">
        <v>40</v>
      </c>
      <c r="H93" s="712"/>
      <c r="I93" s="712"/>
      <c r="J93" s="699"/>
      <c r="K93" s="699"/>
      <c r="L93" s="714">
        <f t="shared" ref="L93:AQ93" si="62" xml:space="preserve"> $F86 * L$90 * L$91</f>
        <v>0</v>
      </c>
      <c r="M93" s="714">
        <f t="shared" si="62"/>
        <v>0</v>
      </c>
      <c r="N93" s="714">
        <f t="shared" si="62"/>
        <v>0</v>
      </c>
      <c r="O93" s="714">
        <f t="shared" si="62"/>
        <v>0</v>
      </c>
      <c r="P93" s="714">
        <f t="shared" si="62"/>
        <v>0</v>
      </c>
      <c r="Q93" s="714">
        <f t="shared" si="62"/>
        <v>0</v>
      </c>
      <c r="R93" s="714">
        <f t="shared" si="62"/>
        <v>0</v>
      </c>
      <c r="S93" s="714">
        <f t="shared" si="62"/>
        <v>0</v>
      </c>
      <c r="T93" s="714">
        <f t="shared" si="62"/>
        <v>0</v>
      </c>
      <c r="U93" s="714">
        <f t="shared" si="62"/>
        <v>0</v>
      </c>
      <c r="V93" s="714">
        <f t="shared" si="62"/>
        <v>0</v>
      </c>
      <c r="W93" s="714">
        <f t="shared" si="62"/>
        <v>0</v>
      </c>
      <c r="X93" s="714">
        <f t="shared" si="62"/>
        <v>0</v>
      </c>
      <c r="Y93" s="714">
        <f t="shared" si="62"/>
        <v>101.7316624230334</v>
      </c>
      <c r="Z93" s="714">
        <f t="shared" si="62"/>
        <v>101.7316624230334</v>
      </c>
      <c r="AA93" s="714">
        <f t="shared" si="62"/>
        <v>101.7316624230334</v>
      </c>
      <c r="AB93" s="714">
        <f t="shared" si="62"/>
        <v>101.7316624230334</v>
      </c>
      <c r="AC93" s="714">
        <f t="shared" si="62"/>
        <v>104.78361229572441</v>
      </c>
      <c r="AD93" s="714">
        <f t="shared" si="62"/>
        <v>104.78361229572441</v>
      </c>
      <c r="AE93" s="714">
        <f t="shared" si="62"/>
        <v>104.78361229572441</v>
      </c>
      <c r="AF93" s="714">
        <f t="shared" si="62"/>
        <v>104.78361229572441</v>
      </c>
      <c r="AG93" s="714">
        <f t="shared" si="62"/>
        <v>104.78361229572441</v>
      </c>
      <c r="AH93" s="714">
        <f t="shared" si="62"/>
        <v>104.78361229572441</v>
      </c>
      <c r="AI93" s="714">
        <f t="shared" si="62"/>
        <v>104.78361229572441</v>
      </c>
      <c r="AJ93" s="714">
        <f t="shared" si="62"/>
        <v>104.78361229572441</v>
      </c>
      <c r="AK93" s="714">
        <f t="shared" si="62"/>
        <v>104.78361229572441</v>
      </c>
      <c r="AL93" s="714">
        <f t="shared" si="62"/>
        <v>104.78361229572441</v>
      </c>
      <c r="AM93" s="714">
        <f t="shared" si="62"/>
        <v>104.78361229572441</v>
      </c>
      <c r="AN93" s="714">
        <f t="shared" si="62"/>
        <v>104.78361229572441</v>
      </c>
      <c r="AO93" s="714">
        <f t="shared" si="62"/>
        <v>107.93586128266624</v>
      </c>
      <c r="AP93" s="714">
        <f t="shared" si="62"/>
        <v>107.93586128266624</v>
      </c>
      <c r="AQ93" s="714">
        <f t="shared" si="62"/>
        <v>107.93586128266624</v>
      </c>
      <c r="AR93" s="714">
        <f t="shared" ref="AR93:BW93" si="63" xml:space="preserve"> $F86 * AR$90 * AR$91</f>
        <v>107.93586128266624</v>
      </c>
      <c r="AS93" s="714">
        <f t="shared" si="63"/>
        <v>107.93586128266624</v>
      </c>
      <c r="AT93" s="714">
        <f t="shared" si="63"/>
        <v>107.93586128266624</v>
      </c>
      <c r="AU93" s="714">
        <f t="shared" si="63"/>
        <v>107.93586128266624</v>
      </c>
      <c r="AV93" s="714">
        <f t="shared" si="63"/>
        <v>107.93586128266624</v>
      </c>
      <c r="AW93" s="714">
        <f t="shared" si="63"/>
        <v>107.93586128266624</v>
      </c>
      <c r="AX93" s="714">
        <f t="shared" si="63"/>
        <v>107.93586128266624</v>
      </c>
      <c r="AY93" s="714">
        <f t="shared" si="63"/>
        <v>107.93586128266624</v>
      </c>
      <c r="AZ93" s="714">
        <f t="shared" si="63"/>
        <v>107.93586128266624</v>
      </c>
      <c r="BA93" s="714">
        <f t="shared" si="63"/>
        <v>111.17393712114622</v>
      </c>
      <c r="BB93" s="714">
        <f t="shared" si="63"/>
        <v>111.17393712114622</v>
      </c>
      <c r="BC93" s="714">
        <f t="shared" si="63"/>
        <v>111.17393712114622</v>
      </c>
      <c r="BD93" s="714">
        <f t="shared" si="63"/>
        <v>111.17393712114622</v>
      </c>
      <c r="BE93" s="714">
        <f t="shared" si="63"/>
        <v>111.17393712114622</v>
      </c>
      <c r="BF93" s="714">
        <f t="shared" si="63"/>
        <v>111.17393712114622</v>
      </c>
      <c r="BG93" s="714">
        <f t="shared" si="63"/>
        <v>111.17393712114622</v>
      </c>
      <c r="BH93" s="714">
        <f t="shared" si="63"/>
        <v>111.17393712114622</v>
      </c>
      <c r="BI93" s="714">
        <f t="shared" si="63"/>
        <v>111.17393712114622</v>
      </c>
      <c r="BJ93" s="714">
        <f t="shared" si="63"/>
        <v>111.17393712114622</v>
      </c>
      <c r="BK93" s="714">
        <f t="shared" si="63"/>
        <v>111.17393712114622</v>
      </c>
      <c r="BL93" s="714">
        <f t="shared" si="63"/>
        <v>111.17393712114622</v>
      </c>
      <c r="BM93" s="714">
        <f t="shared" si="63"/>
        <v>114.50915523478061</v>
      </c>
      <c r="BN93" s="714">
        <f t="shared" si="63"/>
        <v>114.50915523478061</v>
      </c>
      <c r="BO93" s="714">
        <f t="shared" si="63"/>
        <v>114.50915523478061</v>
      </c>
      <c r="BP93" s="714">
        <f t="shared" si="63"/>
        <v>114.50915523478061</v>
      </c>
      <c r="BQ93" s="714">
        <f t="shared" si="63"/>
        <v>114.50915523478061</v>
      </c>
      <c r="BR93" s="714">
        <f t="shared" si="63"/>
        <v>114.50915523478061</v>
      </c>
      <c r="BS93" s="714">
        <f t="shared" si="63"/>
        <v>114.50915523478061</v>
      </c>
      <c r="BT93" s="714">
        <f t="shared" si="63"/>
        <v>114.50915523478061</v>
      </c>
      <c r="BU93" s="714">
        <f t="shared" si="63"/>
        <v>114.50915523478061</v>
      </c>
      <c r="BV93" s="714">
        <f t="shared" si="63"/>
        <v>114.50915523478061</v>
      </c>
      <c r="BW93" s="714">
        <f t="shared" si="63"/>
        <v>114.50915523478061</v>
      </c>
      <c r="BX93" s="714">
        <f t="shared" ref="BX93:CE93" si="64" xml:space="preserve"> $F86 * BX$90 * BX$91</f>
        <v>114.50915523478061</v>
      </c>
      <c r="BY93" s="714">
        <f t="shared" si="64"/>
        <v>117.94442989182403</v>
      </c>
      <c r="BZ93" s="714">
        <f t="shared" si="64"/>
        <v>117.94442989182403</v>
      </c>
      <c r="CA93" s="714">
        <f t="shared" si="64"/>
        <v>117.94442989182403</v>
      </c>
      <c r="CB93" s="714">
        <f t="shared" si="64"/>
        <v>117.94442989182403</v>
      </c>
      <c r="CC93" s="714">
        <f t="shared" si="64"/>
        <v>117.94442989182403</v>
      </c>
      <c r="CD93" s="714">
        <f t="shared" si="64"/>
        <v>117.94442989182403</v>
      </c>
      <c r="CE93" s="714">
        <f t="shared" si="64"/>
        <v>117.94442989182403</v>
      </c>
      <c r="CF93" s="714">
        <f t="shared" ref="CF93" si="65" xml:space="preserve"> $F86 * CF$90 * CF$91</f>
        <v>117.94442989182403</v>
      </c>
    </row>
    <row r="94" spans="1:84" s="715" customFormat="1" ht="13.2" customHeight="1" x14ac:dyDescent="0.25">
      <c r="A94" s="697"/>
      <c r="B94" s="697"/>
      <c r="C94" s="697"/>
      <c r="D94" s="699"/>
      <c r="E94" s="712" t="str">
        <f xml:space="preserve"> "Unit sales rate - " &amp; SetUp!$E$26 &amp; " - forecast"</f>
        <v>Unit sales rate - Trainers - forecast</v>
      </c>
      <c r="F94" s="712"/>
      <c r="G94" s="713" t="s">
        <v>40</v>
      </c>
      <c r="H94" s="712"/>
      <c r="I94" s="712"/>
      <c r="J94" s="699"/>
      <c r="K94" s="699"/>
      <c r="L94" s="714">
        <f t="shared" ref="L94:AQ94" si="66" xml:space="preserve"> $F87 * L$90 * L$91</f>
        <v>0</v>
      </c>
      <c r="M94" s="714">
        <f t="shared" si="66"/>
        <v>0</v>
      </c>
      <c r="N94" s="714">
        <f t="shared" si="66"/>
        <v>0</v>
      </c>
      <c r="O94" s="714">
        <f t="shared" si="66"/>
        <v>0</v>
      </c>
      <c r="P94" s="714">
        <f t="shared" si="66"/>
        <v>0</v>
      </c>
      <c r="Q94" s="714">
        <f t="shared" si="66"/>
        <v>0</v>
      </c>
      <c r="R94" s="714">
        <f t="shared" si="66"/>
        <v>0</v>
      </c>
      <c r="S94" s="714">
        <f t="shared" si="66"/>
        <v>0</v>
      </c>
      <c r="T94" s="714">
        <f t="shared" si="66"/>
        <v>0</v>
      </c>
      <c r="U94" s="714">
        <f t="shared" si="66"/>
        <v>0</v>
      </c>
      <c r="V94" s="714">
        <f t="shared" si="66"/>
        <v>0</v>
      </c>
      <c r="W94" s="714">
        <f t="shared" si="66"/>
        <v>0</v>
      </c>
      <c r="X94" s="714">
        <f t="shared" si="66"/>
        <v>0</v>
      </c>
      <c r="Y94" s="714">
        <f t="shared" si="66"/>
        <v>152.59749363455009</v>
      </c>
      <c r="Z94" s="714">
        <f t="shared" si="66"/>
        <v>152.59749363455009</v>
      </c>
      <c r="AA94" s="714">
        <f xml:space="preserve"> $F87 * AA$90 * AA$91</f>
        <v>152.59749363455009</v>
      </c>
      <c r="AB94" s="714">
        <f t="shared" si="66"/>
        <v>152.59749363455009</v>
      </c>
      <c r="AC94" s="714">
        <f t="shared" si="66"/>
        <v>157.17541844358664</v>
      </c>
      <c r="AD94" s="714">
        <f t="shared" si="66"/>
        <v>157.17541844358664</v>
      </c>
      <c r="AE94" s="714">
        <f t="shared" si="66"/>
        <v>157.17541844358664</v>
      </c>
      <c r="AF94" s="714">
        <f t="shared" si="66"/>
        <v>157.17541844358664</v>
      </c>
      <c r="AG94" s="714">
        <f t="shared" si="66"/>
        <v>157.17541844358664</v>
      </c>
      <c r="AH94" s="714">
        <f t="shared" si="66"/>
        <v>157.17541844358664</v>
      </c>
      <c r="AI94" s="714">
        <f t="shared" si="66"/>
        <v>157.17541844358664</v>
      </c>
      <c r="AJ94" s="714">
        <f t="shared" si="66"/>
        <v>157.17541844358664</v>
      </c>
      <c r="AK94" s="714">
        <f t="shared" si="66"/>
        <v>157.17541844358664</v>
      </c>
      <c r="AL94" s="714">
        <f t="shared" si="66"/>
        <v>157.17541844358664</v>
      </c>
      <c r="AM94" s="714">
        <f t="shared" si="66"/>
        <v>157.17541844358664</v>
      </c>
      <c r="AN94" s="714">
        <f t="shared" si="66"/>
        <v>157.17541844358664</v>
      </c>
      <c r="AO94" s="714">
        <f t="shared" si="66"/>
        <v>161.90379192399936</v>
      </c>
      <c r="AP94" s="714">
        <f t="shared" si="66"/>
        <v>161.90379192399936</v>
      </c>
      <c r="AQ94" s="714">
        <f t="shared" si="66"/>
        <v>161.90379192399936</v>
      </c>
      <c r="AR94" s="714">
        <f t="shared" ref="AR94:BW94" si="67" xml:space="preserve"> $F87 * AR$90 * AR$91</f>
        <v>161.90379192399936</v>
      </c>
      <c r="AS94" s="714">
        <f t="shared" si="67"/>
        <v>161.90379192399936</v>
      </c>
      <c r="AT94" s="714">
        <f t="shared" si="67"/>
        <v>161.90379192399936</v>
      </c>
      <c r="AU94" s="714">
        <f t="shared" si="67"/>
        <v>161.90379192399936</v>
      </c>
      <c r="AV94" s="714">
        <f t="shared" si="67"/>
        <v>161.90379192399936</v>
      </c>
      <c r="AW94" s="714">
        <f t="shared" si="67"/>
        <v>161.90379192399936</v>
      </c>
      <c r="AX94" s="714">
        <f t="shared" si="67"/>
        <v>161.90379192399936</v>
      </c>
      <c r="AY94" s="714">
        <f t="shared" si="67"/>
        <v>161.90379192399936</v>
      </c>
      <c r="AZ94" s="714">
        <f t="shared" si="67"/>
        <v>161.90379192399936</v>
      </c>
      <c r="BA94" s="714">
        <f t="shared" si="67"/>
        <v>166.76090568171935</v>
      </c>
      <c r="BB94" s="714">
        <f t="shared" si="67"/>
        <v>166.76090568171935</v>
      </c>
      <c r="BC94" s="714">
        <f t="shared" si="67"/>
        <v>166.76090568171935</v>
      </c>
      <c r="BD94" s="714">
        <f t="shared" si="67"/>
        <v>166.76090568171935</v>
      </c>
      <c r="BE94" s="714">
        <f t="shared" si="67"/>
        <v>166.76090568171935</v>
      </c>
      <c r="BF94" s="714">
        <f t="shared" si="67"/>
        <v>166.76090568171935</v>
      </c>
      <c r="BG94" s="714">
        <f t="shared" si="67"/>
        <v>166.76090568171935</v>
      </c>
      <c r="BH94" s="714">
        <f t="shared" si="67"/>
        <v>166.76090568171935</v>
      </c>
      <c r="BI94" s="714">
        <f t="shared" si="67"/>
        <v>166.76090568171935</v>
      </c>
      <c r="BJ94" s="714">
        <f t="shared" si="67"/>
        <v>166.76090568171935</v>
      </c>
      <c r="BK94" s="714">
        <f t="shared" si="67"/>
        <v>166.76090568171935</v>
      </c>
      <c r="BL94" s="714">
        <f t="shared" si="67"/>
        <v>166.76090568171935</v>
      </c>
      <c r="BM94" s="714">
        <f t="shared" si="67"/>
        <v>171.7637328521709</v>
      </c>
      <c r="BN94" s="714">
        <f t="shared" si="67"/>
        <v>171.7637328521709</v>
      </c>
      <c r="BO94" s="714">
        <f t="shared" si="67"/>
        <v>171.7637328521709</v>
      </c>
      <c r="BP94" s="714">
        <f t="shared" si="67"/>
        <v>171.7637328521709</v>
      </c>
      <c r="BQ94" s="714">
        <f t="shared" si="67"/>
        <v>171.7637328521709</v>
      </c>
      <c r="BR94" s="714">
        <f t="shared" si="67"/>
        <v>171.7637328521709</v>
      </c>
      <c r="BS94" s="714">
        <f t="shared" si="67"/>
        <v>171.7637328521709</v>
      </c>
      <c r="BT94" s="714">
        <f t="shared" si="67"/>
        <v>171.7637328521709</v>
      </c>
      <c r="BU94" s="714">
        <f t="shared" si="67"/>
        <v>171.7637328521709</v>
      </c>
      <c r="BV94" s="714">
        <f t="shared" si="67"/>
        <v>171.7637328521709</v>
      </c>
      <c r="BW94" s="714">
        <f t="shared" si="67"/>
        <v>171.7637328521709</v>
      </c>
      <c r="BX94" s="714">
        <f t="shared" ref="BX94:CE94" si="68" xml:space="preserve"> $F87 * BX$90 * BX$91</f>
        <v>171.7637328521709</v>
      </c>
      <c r="BY94" s="714">
        <f t="shared" si="68"/>
        <v>176.91664483773604</v>
      </c>
      <c r="BZ94" s="714">
        <f t="shared" si="68"/>
        <v>176.91664483773604</v>
      </c>
      <c r="CA94" s="714">
        <f t="shared" si="68"/>
        <v>176.91664483773604</v>
      </c>
      <c r="CB94" s="714">
        <f t="shared" si="68"/>
        <v>176.91664483773604</v>
      </c>
      <c r="CC94" s="714">
        <f t="shared" si="68"/>
        <v>176.91664483773604</v>
      </c>
      <c r="CD94" s="714">
        <f t="shared" si="68"/>
        <v>176.91664483773604</v>
      </c>
      <c r="CE94" s="714">
        <f t="shared" si="68"/>
        <v>176.91664483773604</v>
      </c>
      <c r="CF94" s="714">
        <f t="shared" ref="CF94" si="69" xml:space="preserve"> $F87 * CF$90 * CF$91</f>
        <v>176.91664483773604</v>
      </c>
    </row>
    <row r="95" spans="1:84" s="715" customFormat="1" ht="13.2" customHeight="1" x14ac:dyDescent="0.25">
      <c r="A95" s="697"/>
      <c r="B95" s="697"/>
      <c r="C95" s="697"/>
      <c r="D95" s="699"/>
      <c r="E95" s="712" t="str">
        <f xml:space="preserve"> "Unit sales rate - " &amp; SetUp!$E$27 &amp; " - forecast"</f>
        <v>Unit sales rate - Boots - forecast</v>
      </c>
      <c r="F95" s="712"/>
      <c r="G95" s="713" t="s">
        <v>40</v>
      </c>
      <c r="H95" s="712"/>
      <c r="I95" s="712"/>
      <c r="J95" s="699"/>
      <c r="K95" s="699"/>
      <c r="L95" s="714">
        <f t="shared" ref="L95:AQ95" si="70" xml:space="preserve"> $F88 * L$90 * L$91</f>
        <v>0</v>
      </c>
      <c r="M95" s="714">
        <f t="shared" si="70"/>
        <v>0</v>
      </c>
      <c r="N95" s="714">
        <f t="shared" si="70"/>
        <v>0</v>
      </c>
      <c r="O95" s="714">
        <f t="shared" si="70"/>
        <v>0</v>
      </c>
      <c r="P95" s="714">
        <f t="shared" si="70"/>
        <v>0</v>
      </c>
      <c r="Q95" s="714">
        <f t="shared" si="70"/>
        <v>0</v>
      </c>
      <c r="R95" s="714">
        <f t="shared" si="70"/>
        <v>0</v>
      </c>
      <c r="S95" s="714">
        <f t="shared" si="70"/>
        <v>0</v>
      </c>
      <c r="T95" s="714">
        <f t="shared" si="70"/>
        <v>0</v>
      </c>
      <c r="U95" s="714">
        <f t="shared" si="70"/>
        <v>0</v>
      </c>
      <c r="V95" s="714">
        <f t="shared" si="70"/>
        <v>0</v>
      </c>
      <c r="W95" s="714">
        <f t="shared" si="70"/>
        <v>0</v>
      </c>
      <c r="X95" s="714">
        <f t="shared" si="70"/>
        <v>0</v>
      </c>
      <c r="Y95" s="714">
        <f t="shared" si="70"/>
        <v>203.4633248460668</v>
      </c>
      <c r="Z95" s="714">
        <f t="shared" si="70"/>
        <v>203.4633248460668</v>
      </c>
      <c r="AA95" s="714">
        <f t="shared" si="70"/>
        <v>203.4633248460668</v>
      </c>
      <c r="AB95" s="714">
        <f t="shared" si="70"/>
        <v>203.4633248460668</v>
      </c>
      <c r="AC95" s="714">
        <f t="shared" si="70"/>
        <v>209.56722459144882</v>
      </c>
      <c r="AD95" s="714">
        <f t="shared" si="70"/>
        <v>209.56722459144882</v>
      </c>
      <c r="AE95" s="714">
        <f t="shared" si="70"/>
        <v>209.56722459144882</v>
      </c>
      <c r="AF95" s="714">
        <f t="shared" si="70"/>
        <v>209.56722459144882</v>
      </c>
      <c r="AG95" s="714">
        <f t="shared" si="70"/>
        <v>209.56722459144882</v>
      </c>
      <c r="AH95" s="714">
        <f t="shared" si="70"/>
        <v>209.56722459144882</v>
      </c>
      <c r="AI95" s="714">
        <f t="shared" si="70"/>
        <v>209.56722459144882</v>
      </c>
      <c r="AJ95" s="714">
        <f t="shared" si="70"/>
        <v>209.56722459144882</v>
      </c>
      <c r="AK95" s="714">
        <f t="shared" si="70"/>
        <v>209.56722459144882</v>
      </c>
      <c r="AL95" s="714">
        <f t="shared" si="70"/>
        <v>209.56722459144882</v>
      </c>
      <c r="AM95" s="714">
        <f t="shared" si="70"/>
        <v>209.56722459144882</v>
      </c>
      <c r="AN95" s="714">
        <f t="shared" si="70"/>
        <v>209.56722459144882</v>
      </c>
      <c r="AO95" s="714">
        <f t="shared" si="70"/>
        <v>215.87172256533248</v>
      </c>
      <c r="AP95" s="714">
        <f t="shared" si="70"/>
        <v>215.87172256533248</v>
      </c>
      <c r="AQ95" s="714">
        <f t="shared" si="70"/>
        <v>215.87172256533248</v>
      </c>
      <c r="AR95" s="714">
        <f t="shared" ref="AR95:BW95" si="71" xml:space="preserve"> $F88 * AR$90 * AR$91</f>
        <v>215.87172256533248</v>
      </c>
      <c r="AS95" s="714">
        <f t="shared" si="71"/>
        <v>215.87172256533248</v>
      </c>
      <c r="AT95" s="714">
        <f t="shared" si="71"/>
        <v>215.87172256533248</v>
      </c>
      <c r="AU95" s="714">
        <f t="shared" si="71"/>
        <v>215.87172256533248</v>
      </c>
      <c r="AV95" s="714">
        <f t="shared" si="71"/>
        <v>215.87172256533248</v>
      </c>
      <c r="AW95" s="714">
        <f t="shared" si="71"/>
        <v>215.87172256533248</v>
      </c>
      <c r="AX95" s="714">
        <f t="shared" si="71"/>
        <v>215.87172256533248</v>
      </c>
      <c r="AY95" s="714">
        <f t="shared" si="71"/>
        <v>215.87172256533248</v>
      </c>
      <c r="AZ95" s="714">
        <f t="shared" si="71"/>
        <v>215.87172256533248</v>
      </c>
      <c r="BA95" s="714">
        <f t="shared" si="71"/>
        <v>222.34787424229245</v>
      </c>
      <c r="BB95" s="714">
        <f t="shared" si="71"/>
        <v>222.34787424229245</v>
      </c>
      <c r="BC95" s="714">
        <f t="shared" si="71"/>
        <v>222.34787424229245</v>
      </c>
      <c r="BD95" s="714">
        <f t="shared" si="71"/>
        <v>222.34787424229245</v>
      </c>
      <c r="BE95" s="714">
        <f t="shared" si="71"/>
        <v>222.34787424229245</v>
      </c>
      <c r="BF95" s="714">
        <f t="shared" si="71"/>
        <v>222.34787424229245</v>
      </c>
      <c r="BG95" s="714">
        <f t="shared" si="71"/>
        <v>222.34787424229245</v>
      </c>
      <c r="BH95" s="714">
        <f t="shared" si="71"/>
        <v>222.34787424229245</v>
      </c>
      <c r="BI95" s="714">
        <f t="shared" si="71"/>
        <v>222.34787424229245</v>
      </c>
      <c r="BJ95" s="714">
        <f t="shared" si="71"/>
        <v>222.34787424229245</v>
      </c>
      <c r="BK95" s="714">
        <f t="shared" si="71"/>
        <v>222.34787424229245</v>
      </c>
      <c r="BL95" s="714">
        <f t="shared" si="71"/>
        <v>222.34787424229245</v>
      </c>
      <c r="BM95" s="714">
        <f t="shared" si="71"/>
        <v>229.01831046956121</v>
      </c>
      <c r="BN95" s="714">
        <f t="shared" si="71"/>
        <v>229.01831046956121</v>
      </c>
      <c r="BO95" s="714">
        <f t="shared" si="71"/>
        <v>229.01831046956121</v>
      </c>
      <c r="BP95" s="714">
        <f t="shared" si="71"/>
        <v>229.01831046956121</v>
      </c>
      <c r="BQ95" s="714">
        <f t="shared" si="71"/>
        <v>229.01831046956121</v>
      </c>
      <c r="BR95" s="714">
        <f t="shared" si="71"/>
        <v>229.01831046956121</v>
      </c>
      <c r="BS95" s="714">
        <f t="shared" si="71"/>
        <v>229.01831046956121</v>
      </c>
      <c r="BT95" s="714">
        <f t="shared" si="71"/>
        <v>229.01831046956121</v>
      </c>
      <c r="BU95" s="714">
        <f t="shared" si="71"/>
        <v>229.01831046956121</v>
      </c>
      <c r="BV95" s="714">
        <f t="shared" si="71"/>
        <v>229.01831046956121</v>
      </c>
      <c r="BW95" s="714">
        <f t="shared" si="71"/>
        <v>229.01831046956121</v>
      </c>
      <c r="BX95" s="714">
        <f t="shared" ref="BX95:CE95" si="72" xml:space="preserve"> $F88 * BX$90 * BX$91</f>
        <v>229.01831046956121</v>
      </c>
      <c r="BY95" s="714">
        <f t="shared" si="72"/>
        <v>235.88885978364806</v>
      </c>
      <c r="BZ95" s="714">
        <f t="shared" si="72"/>
        <v>235.88885978364806</v>
      </c>
      <c r="CA95" s="714">
        <f t="shared" si="72"/>
        <v>235.88885978364806</v>
      </c>
      <c r="CB95" s="714">
        <f t="shared" si="72"/>
        <v>235.88885978364806</v>
      </c>
      <c r="CC95" s="714">
        <f t="shared" si="72"/>
        <v>235.88885978364806</v>
      </c>
      <c r="CD95" s="714">
        <f t="shared" si="72"/>
        <v>235.88885978364806</v>
      </c>
      <c r="CE95" s="714">
        <f t="shared" si="72"/>
        <v>235.88885978364806</v>
      </c>
      <c r="CF95" s="714">
        <f t="shared" ref="CF95" si="73" xml:space="preserve"> $F88 * CF$90 * CF$91</f>
        <v>235.88885978364806</v>
      </c>
    </row>
    <row r="96" spans="1:84" s="178" customFormat="1" ht="13.2" customHeight="1" x14ac:dyDescent="0.25">
      <c r="A96" s="182"/>
      <c r="B96" s="179"/>
      <c r="C96" s="179"/>
      <c r="D96" s="180"/>
      <c r="E96" s="181"/>
      <c r="F96" s="181"/>
      <c r="G96" s="146"/>
      <c r="H96" s="182"/>
      <c r="I96" s="182"/>
      <c r="J96" s="52"/>
      <c r="K96" s="334"/>
      <c r="L96" s="334"/>
      <c r="M96" s="334"/>
      <c r="N96" s="334"/>
      <c r="O96" s="334"/>
      <c r="P96" s="334"/>
      <c r="Q96" s="334"/>
      <c r="R96" s="334"/>
      <c r="S96" s="334"/>
      <c r="T96" s="334"/>
      <c r="U96" s="334"/>
      <c r="V96" s="334"/>
      <c r="W96" s="334"/>
      <c r="X96" s="334"/>
      <c r="Y96" s="334"/>
      <c r="Z96" s="334"/>
      <c r="AA96" s="334"/>
      <c r="AB96" s="334"/>
      <c r="AC96" s="334"/>
      <c r="AD96" s="334"/>
      <c r="AE96" s="334"/>
      <c r="AF96" s="334"/>
      <c r="AG96" s="334"/>
      <c r="AH96" s="334"/>
      <c r="AI96" s="334"/>
      <c r="AJ96" s="334"/>
      <c r="AK96" s="334"/>
      <c r="AL96" s="334"/>
      <c r="AM96" s="334"/>
      <c r="AN96" s="334"/>
      <c r="AO96" s="334"/>
      <c r="AP96" s="334"/>
      <c r="AQ96" s="334"/>
      <c r="AR96" s="334"/>
      <c r="AS96" s="334"/>
      <c r="AT96" s="334"/>
      <c r="AU96" s="334"/>
      <c r="AV96" s="334"/>
      <c r="AW96" s="334"/>
      <c r="AX96" s="334"/>
      <c r="AY96" s="334"/>
      <c r="AZ96" s="334"/>
      <c r="BA96" s="334"/>
      <c r="BB96" s="334"/>
      <c r="BC96" s="334"/>
      <c r="BD96" s="334"/>
      <c r="BE96" s="334"/>
      <c r="BF96" s="334"/>
      <c r="BG96" s="334"/>
      <c r="BH96" s="334"/>
      <c r="BI96" s="334"/>
      <c r="BJ96" s="334"/>
      <c r="BK96" s="334"/>
      <c r="BL96" s="334"/>
      <c r="BM96" s="334"/>
      <c r="BN96" s="334"/>
      <c r="BO96" s="334"/>
      <c r="BP96" s="334"/>
      <c r="BQ96" s="334"/>
      <c r="BR96" s="334"/>
      <c r="BS96" s="334"/>
      <c r="BT96" s="417"/>
      <c r="BU96" s="417"/>
      <c r="BV96" s="417"/>
      <c r="BW96" s="417"/>
      <c r="BX96" s="417"/>
      <c r="BY96" s="417"/>
      <c r="BZ96" s="417"/>
      <c r="CA96" s="417"/>
      <c r="CB96" s="417"/>
      <c r="CC96" s="417"/>
      <c r="CD96" s="417"/>
      <c r="CE96" s="417"/>
      <c r="CF96" s="417"/>
    </row>
    <row r="97" spans="1:84" s="178" customFormat="1" ht="13.2" customHeight="1" x14ac:dyDescent="0.25">
      <c r="A97" s="182"/>
      <c r="B97" s="179"/>
      <c r="C97" s="179"/>
      <c r="D97" s="180"/>
      <c r="E97" s="181"/>
      <c r="F97" s="181"/>
      <c r="G97" s="146"/>
      <c r="H97" s="182"/>
      <c r="I97" s="182"/>
      <c r="J97" s="52"/>
      <c r="K97" s="334"/>
      <c r="L97" s="334"/>
      <c r="M97" s="334"/>
      <c r="N97" s="334"/>
      <c r="O97" s="334"/>
      <c r="P97" s="334"/>
      <c r="Q97" s="334"/>
      <c r="R97" s="334"/>
      <c r="S97" s="334"/>
      <c r="T97" s="334"/>
      <c r="U97" s="334"/>
      <c r="V97" s="334"/>
      <c r="W97" s="334"/>
      <c r="X97" s="334"/>
      <c r="Y97" s="334"/>
      <c r="Z97" s="334"/>
      <c r="AA97" s="334"/>
      <c r="AB97" s="334"/>
      <c r="AC97" s="334"/>
      <c r="AD97" s="334"/>
      <c r="AE97" s="334"/>
      <c r="AF97" s="334"/>
      <c r="AG97" s="334"/>
      <c r="AH97" s="334"/>
      <c r="AI97" s="334"/>
      <c r="AJ97" s="334"/>
      <c r="AK97" s="334"/>
      <c r="AL97" s="334"/>
      <c r="AM97" s="334"/>
      <c r="AN97" s="334"/>
      <c r="AO97" s="334"/>
      <c r="AP97" s="334"/>
      <c r="AQ97" s="334"/>
      <c r="AR97" s="334"/>
      <c r="AS97" s="334"/>
      <c r="AT97" s="334"/>
      <c r="AU97" s="334"/>
      <c r="AV97" s="334"/>
      <c r="AW97" s="334"/>
      <c r="AX97" s="334"/>
      <c r="AY97" s="334"/>
      <c r="AZ97" s="334"/>
      <c r="BA97" s="334"/>
      <c r="BB97" s="334"/>
      <c r="BC97" s="334"/>
      <c r="BD97" s="334"/>
      <c r="BE97" s="334"/>
      <c r="BF97" s="334"/>
      <c r="BG97" s="334"/>
      <c r="BH97" s="334"/>
      <c r="BI97" s="334"/>
      <c r="BJ97" s="334"/>
      <c r="BK97" s="334"/>
      <c r="BL97" s="334"/>
      <c r="BM97" s="334"/>
      <c r="BN97" s="334"/>
      <c r="BO97" s="334"/>
      <c r="BP97" s="334"/>
      <c r="BQ97" s="334"/>
      <c r="BR97" s="334"/>
      <c r="BS97" s="334"/>
      <c r="BT97" s="417"/>
      <c r="BU97" s="417"/>
      <c r="BV97" s="417"/>
      <c r="BW97" s="417"/>
      <c r="BX97" s="417"/>
      <c r="BY97" s="417"/>
      <c r="BZ97" s="417"/>
      <c r="CA97" s="417"/>
      <c r="CB97" s="417"/>
      <c r="CC97" s="417"/>
      <c r="CD97" s="417"/>
      <c r="CE97" s="417"/>
      <c r="CF97" s="417"/>
    </row>
    <row r="98" spans="1:84" s="178" customFormat="1" ht="13.2" customHeight="1" x14ac:dyDescent="0.25">
      <c r="A98" s="182"/>
      <c r="B98" s="179"/>
      <c r="C98" s="179" t="s">
        <v>141</v>
      </c>
      <c r="D98" s="180"/>
      <c r="E98" s="181"/>
      <c r="F98" s="181"/>
      <c r="G98" s="146"/>
      <c r="H98" s="182"/>
      <c r="I98" s="182"/>
      <c r="J98" s="52"/>
      <c r="K98" s="334"/>
      <c r="L98" s="334"/>
      <c r="M98" s="334"/>
      <c r="N98" s="334"/>
      <c r="O98" s="334"/>
      <c r="P98" s="334"/>
      <c r="Q98" s="334"/>
      <c r="R98" s="334"/>
      <c r="S98" s="334"/>
      <c r="T98" s="334"/>
      <c r="U98" s="334"/>
      <c r="V98" s="334"/>
      <c r="W98" s="334"/>
      <c r="X98" s="334"/>
      <c r="Y98" s="334"/>
      <c r="Z98" s="334"/>
      <c r="AA98" s="334"/>
      <c r="AB98" s="334"/>
      <c r="AC98" s="334"/>
      <c r="AD98" s="334"/>
      <c r="AE98" s="334"/>
      <c r="AF98" s="334"/>
      <c r="AG98" s="334"/>
      <c r="AH98" s="334"/>
      <c r="AI98" s="334"/>
      <c r="AJ98" s="334"/>
      <c r="AK98" s="334"/>
      <c r="AL98" s="334"/>
      <c r="AM98" s="334"/>
      <c r="AN98" s="334"/>
      <c r="AO98" s="334"/>
      <c r="AP98" s="334"/>
      <c r="AQ98" s="334"/>
      <c r="AR98" s="334"/>
      <c r="AS98" s="334"/>
      <c r="AT98" s="334"/>
      <c r="AU98" s="334"/>
      <c r="AV98" s="334"/>
      <c r="AW98" s="334"/>
      <c r="AX98" s="334"/>
      <c r="AY98" s="334"/>
      <c r="AZ98" s="334"/>
      <c r="BA98" s="334"/>
      <c r="BB98" s="334"/>
      <c r="BC98" s="334"/>
      <c r="BD98" s="334"/>
      <c r="BE98" s="334"/>
      <c r="BF98" s="334"/>
      <c r="BG98" s="334"/>
      <c r="BH98" s="334"/>
      <c r="BI98" s="334"/>
      <c r="BJ98" s="334"/>
      <c r="BK98" s="334"/>
      <c r="BL98" s="334"/>
      <c r="BM98" s="334"/>
      <c r="BN98" s="334"/>
      <c r="BO98" s="334"/>
      <c r="BP98" s="334"/>
      <c r="BQ98" s="334"/>
      <c r="BR98" s="334"/>
      <c r="BS98" s="334"/>
      <c r="BT98" s="417"/>
      <c r="BU98" s="417"/>
      <c r="BV98" s="417"/>
      <c r="BW98" s="417"/>
      <c r="BX98" s="417"/>
      <c r="BY98" s="417"/>
      <c r="BZ98" s="417"/>
      <c r="CA98" s="417"/>
      <c r="CB98" s="417"/>
      <c r="CC98" s="417"/>
      <c r="CD98" s="417"/>
      <c r="CE98" s="417"/>
      <c r="CF98" s="417"/>
    </row>
    <row r="99" spans="1:84" s="178" customFormat="1" ht="13.2" customHeight="1" x14ac:dyDescent="0.25">
      <c r="A99" s="182"/>
      <c r="B99" s="179"/>
      <c r="C99" s="179"/>
      <c r="D99" s="180"/>
      <c r="E99" s="181"/>
      <c r="F99" s="181"/>
      <c r="G99" s="146"/>
      <c r="H99" s="182"/>
      <c r="I99" s="182"/>
      <c r="J99" s="52"/>
      <c r="K99" s="334"/>
      <c r="L99" s="334"/>
      <c r="M99" s="334"/>
      <c r="N99" s="334"/>
      <c r="O99" s="334"/>
      <c r="P99" s="334"/>
      <c r="Q99" s="334"/>
      <c r="R99" s="334"/>
      <c r="S99" s="334"/>
      <c r="T99" s="334"/>
      <c r="U99" s="334"/>
      <c r="V99" s="334"/>
      <c r="W99" s="334"/>
      <c r="X99" s="334"/>
      <c r="Y99" s="334"/>
      <c r="Z99" s="334"/>
      <c r="AA99" s="334"/>
      <c r="AB99" s="334"/>
      <c r="AC99" s="334"/>
      <c r="AD99" s="334"/>
      <c r="AE99" s="334"/>
      <c r="AF99" s="334"/>
      <c r="AG99" s="334"/>
      <c r="AH99" s="334"/>
      <c r="AI99" s="334"/>
      <c r="AJ99" s="334"/>
      <c r="AK99" s="334"/>
      <c r="AL99" s="334"/>
      <c r="AM99" s="334"/>
      <c r="AN99" s="334"/>
      <c r="AO99" s="334"/>
      <c r="AP99" s="334"/>
      <c r="AQ99" s="334"/>
      <c r="AR99" s="334"/>
      <c r="AS99" s="334"/>
      <c r="AT99" s="334"/>
      <c r="AU99" s="334"/>
      <c r="AV99" s="334"/>
      <c r="AW99" s="334"/>
      <c r="AX99" s="334"/>
      <c r="AY99" s="334"/>
      <c r="AZ99" s="334"/>
      <c r="BA99" s="334"/>
      <c r="BB99" s="334"/>
      <c r="BC99" s="334"/>
      <c r="BD99" s="334"/>
      <c r="BE99" s="334"/>
      <c r="BF99" s="334"/>
      <c r="BG99" s="334"/>
      <c r="BH99" s="334"/>
      <c r="BI99" s="334"/>
      <c r="BJ99" s="334"/>
      <c r="BK99" s="334"/>
      <c r="BL99" s="334"/>
      <c r="BM99" s="334"/>
      <c r="BN99" s="334"/>
      <c r="BO99" s="334"/>
      <c r="BP99" s="334"/>
      <c r="BQ99" s="334"/>
      <c r="BR99" s="334"/>
      <c r="BS99" s="334"/>
      <c r="BT99" s="417"/>
      <c r="BU99" s="417"/>
      <c r="BV99" s="417"/>
      <c r="BW99" s="417"/>
      <c r="BX99" s="417"/>
      <c r="BY99" s="417"/>
      <c r="BZ99" s="417"/>
      <c r="CA99" s="417"/>
      <c r="CB99" s="417"/>
      <c r="CC99" s="417"/>
      <c r="CD99" s="417"/>
      <c r="CE99" s="417"/>
      <c r="CF99" s="417"/>
    </row>
    <row r="100" spans="1:84" s="709" customFormat="1" ht="13.2" customHeight="1" x14ac:dyDescent="0.25">
      <c r="A100" s="704"/>
      <c r="B100" s="705"/>
      <c r="C100" s="705"/>
      <c r="D100" s="706"/>
      <c r="E100" s="707" t="str">
        <f xml:space="preserve"> InpAct!E$85</f>
        <v>Unit sales rate - Shoes - actuals</v>
      </c>
      <c r="F100" s="707">
        <f xml:space="preserve"> InpAct!F$85</f>
        <v>0</v>
      </c>
      <c r="G100" s="707" t="str">
        <f xml:space="preserve"> InpAct!G$85</f>
        <v>GBP</v>
      </c>
      <c r="H100" s="707">
        <f xml:space="preserve"> InpAct!H$85</f>
        <v>0</v>
      </c>
      <c r="I100" s="707" t="str">
        <f xml:space="preserve"> InpAct!I$85</f>
        <v>'Sales 04g.xlsm' from S.Jones 30 May 19</v>
      </c>
      <c r="J100" s="708">
        <f xml:space="preserve"> InpAct!J$85</f>
        <v>0</v>
      </c>
      <c r="K100" s="708">
        <f xml:space="preserve"> InpAct!K$85</f>
        <v>0</v>
      </c>
      <c r="L100" s="708">
        <f xml:space="preserve"> InpAct!L$85</f>
        <v>0</v>
      </c>
      <c r="M100" s="708">
        <f xml:space="preserve"> InpAct!M$85</f>
        <v>100</v>
      </c>
      <c r="N100" s="708">
        <f xml:space="preserve"> InpAct!N$85</f>
        <v>100</v>
      </c>
      <c r="O100" s="708">
        <f xml:space="preserve"> InpAct!O$85</f>
        <v>100</v>
      </c>
      <c r="P100" s="708">
        <f xml:space="preserve"> InpAct!P$85</f>
        <v>100</v>
      </c>
      <c r="Q100" s="708">
        <f xml:space="preserve"> InpAct!Q$85</f>
        <v>100</v>
      </c>
      <c r="R100" s="708">
        <f xml:space="preserve"> InpAct!R$85</f>
        <v>100</v>
      </c>
      <c r="S100" s="708">
        <f xml:space="preserve"> InpAct!S$85</f>
        <v>100</v>
      </c>
      <c r="T100" s="708">
        <f xml:space="preserve"> InpAct!T$85</f>
        <v>100</v>
      </c>
      <c r="U100" s="708">
        <f xml:space="preserve"> InpAct!U$85</f>
        <v>100</v>
      </c>
      <c r="V100" s="708">
        <f xml:space="preserve"> InpAct!V$85</f>
        <v>100</v>
      </c>
      <c r="W100" s="708">
        <f xml:space="preserve"> InpAct!W$85</f>
        <v>100</v>
      </c>
      <c r="X100" s="708">
        <f xml:space="preserve"> InpAct!X$85</f>
        <v>100</v>
      </c>
      <c r="Y100" s="708">
        <f xml:space="preserve"> InpAct!Y$85</f>
        <v>0</v>
      </c>
      <c r="Z100" s="708">
        <f xml:space="preserve"> InpAct!Z$85</f>
        <v>0</v>
      </c>
      <c r="AA100" s="708">
        <f xml:space="preserve"> InpAct!AA$85</f>
        <v>0</v>
      </c>
      <c r="AB100" s="708">
        <f xml:space="preserve"> InpAct!AB$85</f>
        <v>0</v>
      </c>
      <c r="AC100" s="708">
        <f xml:space="preserve"> InpAct!AC$85</f>
        <v>0</v>
      </c>
      <c r="AD100" s="708">
        <f xml:space="preserve"> InpAct!AD$85</f>
        <v>0</v>
      </c>
      <c r="AE100" s="708">
        <f xml:space="preserve"> InpAct!AE$85</f>
        <v>0</v>
      </c>
      <c r="AF100" s="708">
        <f xml:space="preserve"> InpAct!AF$85</f>
        <v>0</v>
      </c>
      <c r="AG100" s="708">
        <f xml:space="preserve"> InpAct!AG$85</f>
        <v>0</v>
      </c>
      <c r="AH100" s="708">
        <f xml:space="preserve"> InpAct!AH$85</f>
        <v>0</v>
      </c>
      <c r="AI100" s="708">
        <f xml:space="preserve"> InpAct!AI$85</f>
        <v>0</v>
      </c>
      <c r="AJ100" s="708">
        <f xml:space="preserve"> InpAct!AJ$85</f>
        <v>0</v>
      </c>
      <c r="AK100" s="708">
        <f xml:space="preserve"> InpAct!AK$85</f>
        <v>0</v>
      </c>
      <c r="AL100" s="708">
        <f xml:space="preserve"> InpAct!AL$85</f>
        <v>0</v>
      </c>
      <c r="AM100" s="708">
        <f xml:space="preserve"> InpAct!AM$85</f>
        <v>0</v>
      </c>
      <c r="AN100" s="708">
        <f xml:space="preserve"> InpAct!AN$85</f>
        <v>0</v>
      </c>
      <c r="AO100" s="708">
        <f xml:space="preserve"> InpAct!AO$85</f>
        <v>0</v>
      </c>
      <c r="AP100" s="708">
        <f xml:space="preserve"> InpAct!AP$85</f>
        <v>0</v>
      </c>
      <c r="AQ100" s="708">
        <f xml:space="preserve"> InpAct!AQ$85</f>
        <v>0</v>
      </c>
      <c r="AR100" s="708">
        <f xml:space="preserve"> InpAct!AR$85</f>
        <v>0</v>
      </c>
      <c r="AS100" s="708">
        <f xml:space="preserve"> InpAct!AS$85</f>
        <v>0</v>
      </c>
      <c r="AT100" s="708">
        <f xml:space="preserve"> InpAct!AT$85</f>
        <v>0</v>
      </c>
      <c r="AU100" s="708">
        <f xml:space="preserve"> InpAct!AU$85</f>
        <v>0</v>
      </c>
      <c r="AV100" s="708">
        <f xml:space="preserve"> InpAct!AV$85</f>
        <v>0</v>
      </c>
      <c r="AW100" s="708">
        <f xml:space="preserve"> InpAct!AW$85</f>
        <v>0</v>
      </c>
      <c r="AX100" s="708">
        <f xml:space="preserve"> InpAct!AX$85</f>
        <v>0</v>
      </c>
      <c r="AY100" s="708">
        <f xml:space="preserve"> InpAct!AY$85</f>
        <v>0</v>
      </c>
      <c r="AZ100" s="708">
        <f xml:space="preserve"> InpAct!AZ$85</f>
        <v>0</v>
      </c>
      <c r="BA100" s="708">
        <f xml:space="preserve"> InpAct!BA$85</f>
        <v>0</v>
      </c>
      <c r="BB100" s="708">
        <f xml:space="preserve"> InpAct!BB$85</f>
        <v>0</v>
      </c>
      <c r="BC100" s="708">
        <f xml:space="preserve"> InpAct!BC$85</f>
        <v>0</v>
      </c>
      <c r="BD100" s="708">
        <f xml:space="preserve"> InpAct!BD$85</f>
        <v>0</v>
      </c>
      <c r="BE100" s="708">
        <f xml:space="preserve"> InpAct!BE$85</f>
        <v>0</v>
      </c>
      <c r="BF100" s="708">
        <f xml:space="preserve"> InpAct!BF$85</f>
        <v>0</v>
      </c>
      <c r="BG100" s="708">
        <f xml:space="preserve"> InpAct!BG$85</f>
        <v>0</v>
      </c>
      <c r="BH100" s="708">
        <f xml:space="preserve"> InpAct!BH$85</f>
        <v>0</v>
      </c>
      <c r="BI100" s="708">
        <f xml:space="preserve"> InpAct!BI$85</f>
        <v>0</v>
      </c>
      <c r="BJ100" s="708">
        <f xml:space="preserve"> InpAct!BJ$85</f>
        <v>0</v>
      </c>
      <c r="BK100" s="708">
        <f xml:space="preserve"> InpAct!BK$85</f>
        <v>0</v>
      </c>
      <c r="BL100" s="708">
        <f xml:space="preserve"> InpAct!BL$85</f>
        <v>0</v>
      </c>
      <c r="BM100" s="708">
        <f xml:space="preserve"> InpAct!BM$85</f>
        <v>0</v>
      </c>
      <c r="BN100" s="708">
        <f xml:space="preserve"> InpAct!BN$85</f>
        <v>0</v>
      </c>
      <c r="BO100" s="708">
        <f xml:space="preserve"> InpAct!BO$85</f>
        <v>0</v>
      </c>
      <c r="BP100" s="708">
        <f xml:space="preserve"> InpAct!BP$85</f>
        <v>0</v>
      </c>
      <c r="BQ100" s="708">
        <f xml:space="preserve"> InpAct!BQ$85</f>
        <v>0</v>
      </c>
      <c r="BR100" s="708">
        <f xml:space="preserve"> InpAct!BR$85</f>
        <v>0</v>
      </c>
      <c r="BS100" s="708">
        <f xml:space="preserve"> InpAct!BS$85</f>
        <v>0</v>
      </c>
      <c r="BT100" s="708">
        <f xml:space="preserve"> InpAct!BT$85</f>
        <v>0</v>
      </c>
      <c r="BU100" s="708">
        <f xml:space="preserve"> InpAct!BU$85</f>
        <v>0</v>
      </c>
      <c r="BV100" s="708">
        <f xml:space="preserve"> InpAct!BV$85</f>
        <v>0</v>
      </c>
      <c r="BW100" s="708">
        <f xml:space="preserve"> InpAct!BW$85</f>
        <v>0</v>
      </c>
      <c r="BX100" s="708">
        <f xml:space="preserve"> InpAct!BX$85</f>
        <v>0</v>
      </c>
      <c r="BY100" s="708">
        <f xml:space="preserve"> InpAct!BY$85</f>
        <v>0</v>
      </c>
      <c r="BZ100" s="708">
        <f xml:space="preserve"> InpAct!BZ$85</f>
        <v>0</v>
      </c>
      <c r="CA100" s="708">
        <f xml:space="preserve"> InpAct!CA$85</f>
        <v>0</v>
      </c>
      <c r="CB100" s="708">
        <f xml:space="preserve"> InpAct!CB$85</f>
        <v>0</v>
      </c>
      <c r="CC100" s="708">
        <f xml:space="preserve"> InpAct!CC$85</f>
        <v>0</v>
      </c>
      <c r="CD100" s="708">
        <f xml:space="preserve"> InpAct!CD$85</f>
        <v>0</v>
      </c>
      <c r="CE100" s="708">
        <f xml:space="preserve"> InpAct!CE$85</f>
        <v>0</v>
      </c>
      <c r="CF100" s="708">
        <f xml:space="preserve"> InpAct!CF$85</f>
        <v>0</v>
      </c>
    </row>
    <row r="101" spans="1:84" s="709" customFormat="1" ht="13.2" customHeight="1" x14ac:dyDescent="0.25">
      <c r="A101" s="704"/>
      <c r="B101" s="705"/>
      <c r="C101" s="705"/>
      <c r="D101" s="706"/>
      <c r="E101" s="707" t="str">
        <f xml:space="preserve"> InpAct!E$86</f>
        <v>Unit sales rate - Trainers - actuals</v>
      </c>
      <c r="F101" s="707">
        <f xml:space="preserve"> InpAct!F$86</f>
        <v>0</v>
      </c>
      <c r="G101" s="707" t="str">
        <f xml:space="preserve"> InpAct!G$86</f>
        <v>GBP</v>
      </c>
      <c r="H101" s="707">
        <f xml:space="preserve"> InpAct!H$86</f>
        <v>0</v>
      </c>
      <c r="I101" s="707" t="str">
        <f xml:space="preserve"> InpAct!I$86</f>
        <v>'Sales 04g.xlsm' from S.Jones 30 May 19</v>
      </c>
      <c r="J101" s="708">
        <f xml:space="preserve"> InpAct!J$86</f>
        <v>0</v>
      </c>
      <c r="K101" s="708">
        <f xml:space="preserve"> InpAct!K$86</f>
        <v>0</v>
      </c>
      <c r="L101" s="708">
        <f xml:space="preserve"> InpAct!L$86</f>
        <v>0</v>
      </c>
      <c r="M101" s="708">
        <f xml:space="preserve"> InpAct!M$86</f>
        <v>150</v>
      </c>
      <c r="N101" s="708">
        <f xml:space="preserve"> InpAct!N$86</f>
        <v>150</v>
      </c>
      <c r="O101" s="708">
        <f xml:space="preserve"> InpAct!O$86</f>
        <v>150</v>
      </c>
      <c r="P101" s="708">
        <f xml:space="preserve"> InpAct!P$86</f>
        <v>150</v>
      </c>
      <c r="Q101" s="708">
        <f xml:space="preserve"> InpAct!Q$86</f>
        <v>150</v>
      </c>
      <c r="R101" s="708">
        <f xml:space="preserve"> InpAct!R$86</f>
        <v>150</v>
      </c>
      <c r="S101" s="708">
        <f xml:space="preserve"> InpAct!S$86</f>
        <v>150</v>
      </c>
      <c r="T101" s="708">
        <f xml:space="preserve"> InpAct!T$86</f>
        <v>150</v>
      </c>
      <c r="U101" s="708">
        <f xml:space="preserve"> InpAct!U$86</f>
        <v>150</v>
      </c>
      <c r="V101" s="708">
        <f xml:space="preserve"> InpAct!V$86</f>
        <v>150</v>
      </c>
      <c r="W101" s="708">
        <f xml:space="preserve"> InpAct!W$86</f>
        <v>150</v>
      </c>
      <c r="X101" s="708">
        <f xml:space="preserve"> InpAct!X$86</f>
        <v>150</v>
      </c>
      <c r="Y101" s="708">
        <f xml:space="preserve"> InpAct!Y$86</f>
        <v>0</v>
      </c>
      <c r="Z101" s="708">
        <f xml:space="preserve"> InpAct!Z$86</f>
        <v>0</v>
      </c>
      <c r="AA101" s="708">
        <f xml:space="preserve"> InpAct!AA$86</f>
        <v>0</v>
      </c>
      <c r="AB101" s="708">
        <f xml:space="preserve"> InpAct!AB$86</f>
        <v>0</v>
      </c>
      <c r="AC101" s="708">
        <f xml:space="preserve"> InpAct!AC$86</f>
        <v>0</v>
      </c>
      <c r="AD101" s="708">
        <f xml:space="preserve"> InpAct!AD$86</f>
        <v>0</v>
      </c>
      <c r="AE101" s="708">
        <f xml:space="preserve"> InpAct!AE$86</f>
        <v>0</v>
      </c>
      <c r="AF101" s="708">
        <f xml:space="preserve"> InpAct!AF$86</f>
        <v>0</v>
      </c>
      <c r="AG101" s="708">
        <f xml:space="preserve"> InpAct!AG$86</f>
        <v>0</v>
      </c>
      <c r="AH101" s="708">
        <f xml:space="preserve"> InpAct!AH$86</f>
        <v>0</v>
      </c>
      <c r="AI101" s="708">
        <f xml:space="preserve"> InpAct!AI$86</f>
        <v>0</v>
      </c>
      <c r="AJ101" s="708">
        <f xml:space="preserve"> InpAct!AJ$86</f>
        <v>0</v>
      </c>
      <c r="AK101" s="708">
        <f xml:space="preserve"> InpAct!AK$86</f>
        <v>0</v>
      </c>
      <c r="AL101" s="708">
        <f xml:space="preserve"> InpAct!AL$86</f>
        <v>0</v>
      </c>
      <c r="AM101" s="708">
        <f xml:space="preserve"> InpAct!AM$86</f>
        <v>0</v>
      </c>
      <c r="AN101" s="708">
        <f xml:space="preserve"> InpAct!AN$86</f>
        <v>0</v>
      </c>
      <c r="AO101" s="708">
        <f xml:space="preserve"> InpAct!AO$86</f>
        <v>0</v>
      </c>
      <c r="AP101" s="708">
        <f xml:space="preserve"> InpAct!AP$86</f>
        <v>0</v>
      </c>
      <c r="AQ101" s="708">
        <f xml:space="preserve"> InpAct!AQ$86</f>
        <v>0</v>
      </c>
      <c r="AR101" s="708">
        <f xml:space="preserve"> InpAct!AR$86</f>
        <v>0</v>
      </c>
      <c r="AS101" s="708">
        <f xml:space="preserve"> InpAct!AS$86</f>
        <v>0</v>
      </c>
      <c r="AT101" s="708">
        <f xml:space="preserve"> InpAct!AT$86</f>
        <v>0</v>
      </c>
      <c r="AU101" s="708">
        <f xml:space="preserve"> InpAct!AU$86</f>
        <v>0</v>
      </c>
      <c r="AV101" s="708">
        <f xml:space="preserve"> InpAct!AV$86</f>
        <v>0</v>
      </c>
      <c r="AW101" s="708">
        <f xml:space="preserve"> InpAct!AW$86</f>
        <v>0</v>
      </c>
      <c r="AX101" s="708">
        <f xml:space="preserve"> InpAct!AX$86</f>
        <v>0</v>
      </c>
      <c r="AY101" s="708">
        <f xml:space="preserve"> InpAct!AY$86</f>
        <v>0</v>
      </c>
      <c r="AZ101" s="708">
        <f xml:space="preserve"> InpAct!AZ$86</f>
        <v>0</v>
      </c>
      <c r="BA101" s="708">
        <f xml:space="preserve"> InpAct!BA$86</f>
        <v>0</v>
      </c>
      <c r="BB101" s="708">
        <f xml:space="preserve"> InpAct!BB$86</f>
        <v>0</v>
      </c>
      <c r="BC101" s="708">
        <f xml:space="preserve"> InpAct!BC$86</f>
        <v>0</v>
      </c>
      <c r="BD101" s="708">
        <f xml:space="preserve"> InpAct!BD$86</f>
        <v>0</v>
      </c>
      <c r="BE101" s="708">
        <f xml:space="preserve"> InpAct!BE$86</f>
        <v>0</v>
      </c>
      <c r="BF101" s="708">
        <f xml:space="preserve"> InpAct!BF$86</f>
        <v>0</v>
      </c>
      <c r="BG101" s="708">
        <f xml:space="preserve"> InpAct!BG$86</f>
        <v>0</v>
      </c>
      <c r="BH101" s="708">
        <f xml:space="preserve"> InpAct!BH$86</f>
        <v>0</v>
      </c>
      <c r="BI101" s="708">
        <f xml:space="preserve"> InpAct!BI$86</f>
        <v>0</v>
      </c>
      <c r="BJ101" s="708">
        <f xml:space="preserve"> InpAct!BJ$86</f>
        <v>0</v>
      </c>
      <c r="BK101" s="708">
        <f xml:space="preserve"> InpAct!BK$86</f>
        <v>0</v>
      </c>
      <c r="BL101" s="708">
        <f xml:space="preserve"> InpAct!BL$86</f>
        <v>0</v>
      </c>
      <c r="BM101" s="708">
        <f xml:space="preserve"> InpAct!BM$86</f>
        <v>0</v>
      </c>
      <c r="BN101" s="708">
        <f xml:space="preserve"> InpAct!BN$86</f>
        <v>0</v>
      </c>
      <c r="BO101" s="708">
        <f xml:space="preserve"> InpAct!BO$86</f>
        <v>0</v>
      </c>
      <c r="BP101" s="708">
        <f xml:space="preserve"> InpAct!BP$86</f>
        <v>0</v>
      </c>
      <c r="BQ101" s="708">
        <f xml:space="preserve"> InpAct!BQ$86</f>
        <v>0</v>
      </c>
      <c r="BR101" s="708">
        <f xml:space="preserve"> InpAct!BR$86</f>
        <v>0</v>
      </c>
      <c r="BS101" s="708">
        <f xml:space="preserve"> InpAct!BS$86</f>
        <v>0</v>
      </c>
      <c r="BT101" s="708">
        <f xml:space="preserve"> InpAct!BT$86</f>
        <v>0</v>
      </c>
      <c r="BU101" s="708">
        <f xml:space="preserve"> InpAct!BU$86</f>
        <v>0</v>
      </c>
      <c r="BV101" s="708">
        <f xml:space="preserve"> InpAct!BV$86</f>
        <v>0</v>
      </c>
      <c r="BW101" s="708">
        <f xml:space="preserve"> InpAct!BW$86</f>
        <v>0</v>
      </c>
      <c r="BX101" s="708">
        <f xml:space="preserve"> InpAct!BX$86</f>
        <v>0</v>
      </c>
      <c r="BY101" s="708">
        <f xml:space="preserve"> InpAct!BY$86</f>
        <v>0</v>
      </c>
      <c r="BZ101" s="708">
        <f xml:space="preserve"> InpAct!BZ$86</f>
        <v>0</v>
      </c>
      <c r="CA101" s="708">
        <f xml:space="preserve"> InpAct!CA$86</f>
        <v>0</v>
      </c>
      <c r="CB101" s="708">
        <f xml:space="preserve"> InpAct!CB$86</f>
        <v>0</v>
      </c>
      <c r="CC101" s="708">
        <f xml:space="preserve"> InpAct!CC$86</f>
        <v>0</v>
      </c>
      <c r="CD101" s="708">
        <f xml:space="preserve"> InpAct!CD$86</f>
        <v>0</v>
      </c>
      <c r="CE101" s="708">
        <f xml:space="preserve"> InpAct!CE$86</f>
        <v>0</v>
      </c>
      <c r="CF101" s="708">
        <f xml:space="preserve"> InpAct!CF$86</f>
        <v>0</v>
      </c>
    </row>
    <row r="102" spans="1:84" s="709" customFormat="1" ht="13.2" customHeight="1" x14ac:dyDescent="0.25">
      <c r="A102" s="704"/>
      <c r="B102" s="705"/>
      <c r="C102" s="705"/>
      <c r="D102" s="706"/>
      <c r="E102" s="707" t="str">
        <f xml:space="preserve"> InpAct!E$87</f>
        <v>Unit sales rate - Boots - actuals</v>
      </c>
      <c r="F102" s="707">
        <f xml:space="preserve"> InpAct!F$87</f>
        <v>0</v>
      </c>
      <c r="G102" s="707" t="str">
        <f xml:space="preserve"> InpAct!G$87</f>
        <v>GBP</v>
      </c>
      <c r="H102" s="707">
        <f xml:space="preserve"> InpAct!H$87</f>
        <v>0</v>
      </c>
      <c r="I102" s="707" t="str">
        <f xml:space="preserve"> InpAct!I$87</f>
        <v>'Sales 04g.xlsm' from S.Jones 30 May 19</v>
      </c>
      <c r="J102" s="708">
        <f xml:space="preserve"> InpAct!J$87</f>
        <v>0</v>
      </c>
      <c r="K102" s="708">
        <f xml:space="preserve"> InpAct!K$87</f>
        <v>0</v>
      </c>
      <c r="L102" s="708">
        <f xml:space="preserve"> InpAct!L$87</f>
        <v>0</v>
      </c>
      <c r="M102" s="708">
        <f xml:space="preserve"> InpAct!M$87</f>
        <v>200</v>
      </c>
      <c r="N102" s="708">
        <f xml:space="preserve"> InpAct!N$87</f>
        <v>200</v>
      </c>
      <c r="O102" s="708">
        <f xml:space="preserve"> InpAct!O$87</f>
        <v>200</v>
      </c>
      <c r="P102" s="708">
        <f xml:space="preserve"> InpAct!P$87</f>
        <v>200</v>
      </c>
      <c r="Q102" s="708">
        <f xml:space="preserve"> InpAct!Q$87</f>
        <v>200</v>
      </c>
      <c r="R102" s="708">
        <f xml:space="preserve"> InpAct!R$87</f>
        <v>200</v>
      </c>
      <c r="S102" s="708">
        <f xml:space="preserve"> InpAct!S$87</f>
        <v>200</v>
      </c>
      <c r="T102" s="708">
        <f xml:space="preserve"> InpAct!T$87</f>
        <v>200</v>
      </c>
      <c r="U102" s="708">
        <f xml:space="preserve"> InpAct!U$87</f>
        <v>200</v>
      </c>
      <c r="V102" s="708">
        <f xml:space="preserve"> InpAct!V$87</f>
        <v>200</v>
      </c>
      <c r="W102" s="708">
        <f xml:space="preserve"> InpAct!W$87</f>
        <v>200</v>
      </c>
      <c r="X102" s="708">
        <f xml:space="preserve"> InpAct!X$87</f>
        <v>200</v>
      </c>
      <c r="Y102" s="708">
        <f xml:space="preserve"> InpAct!Y$87</f>
        <v>0</v>
      </c>
      <c r="Z102" s="708">
        <f xml:space="preserve"> InpAct!Z$87</f>
        <v>0</v>
      </c>
      <c r="AA102" s="708">
        <f xml:space="preserve"> InpAct!AA$87</f>
        <v>0</v>
      </c>
      <c r="AB102" s="708">
        <f xml:space="preserve"> InpAct!AB$87</f>
        <v>0</v>
      </c>
      <c r="AC102" s="708">
        <f xml:space="preserve"> InpAct!AC$87</f>
        <v>0</v>
      </c>
      <c r="AD102" s="708">
        <f xml:space="preserve"> InpAct!AD$87</f>
        <v>0</v>
      </c>
      <c r="AE102" s="708">
        <f xml:space="preserve"> InpAct!AE$87</f>
        <v>0</v>
      </c>
      <c r="AF102" s="708">
        <f xml:space="preserve"> InpAct!AF$87</f>
        <v>0</v>
      </c>
      <c r="AG102" s="708">
        <f xml:space="preserve"> InpAct!AG$87</f>
        <v>0</v>
      </c>
      <c r="AH102" s="708">
        <f xml:space="preserve"> InpAct!AH$87</f>
        <v>0</v>
      </c>
      <c r="AI102" s="708">
        <f xml:space="preserve"> InpAct!AI$87</f>
        <v>0</v>
      </c>
      <c r="AJ102" s="708">
        <f xml:space="preserve"> InpAct!AJ$87</f>
        <v>0</v>
      </c>
      <c r="AK102" s="708">
        <f xml:space="preserve"> InpAct!AK$87</f>
        <v>0</v>
      </c>
      <c r="AL102" s="708">
        <f xml:space="preserve"> InpAct!AL$87</f>
        <v>0</v>
      </c>
      <c r="AM102" s="708">
        <f xml:space="preserve"> InpAct!AM$87</f>
        <v>0</v>
      </c>
      <c r="AN102" s="708">
        <f xml:space="preserve"> InpAct!AN$87</f>
        <v>0</v>
      </c>
      <c r="AO102" s="708">
        <f xml:space="preserve"> InpAct!AO$87</f>
        <v>0</v>
      </c>
      <c r="AP102" s="708">
        <f xml:space="preserve"> InpAct!AP$87</f>
        <v>0</v>
      </c>
      <c r="AQ102" s="708">
        <f xml:space="preserve"> InpAct!AQ$87</f>
        <v>0</v>
      </c>
      <c r="AR102" s="708">
        <f xml:space="preserve"> InpAct!AR$87</f>
        <v>0</v>
      </c>
      <c r="AS102" s="708">
        <f xml:space="preserve"> InpAct!AS$87</f>
        <v>0</v>
      </c>
      <c r="AT102" s="708">
        <f xml:space="preserve"> InpAct!AT$87</f>
        <v>0</v>
      </c>
      <c r="AU102" s="708">
        <f xml:space="preserve"> InpAct!AU$87</f>
        <v>0</v>
      </c>
      <c r="AV102" s="708">
        <f xml:space="preserve"> InpAct!AV$87</f>
        <v>0</v>
      </c>
      <c r="AW102" s="708">
        <f xml:space="preserve"> InpAct!AW$87</f>
        <v>0</v>
      </c>
      <c r="AX102" s="708">
        <f xml:space="preserve"> InpAct!AX$87</f>
        <v>0</v>
      </c>
      <c r="AY102" s="708">
        <f xml:space="preserve"> InpAct!AY$87</f>
        <v>0</v>
      </c>
      <c r="AZ102" s="708">
        <f xml:space="preserve"> InpAct!AZ$87</f>
        <v>0</v>
      </c>
      <c r="BA102" s="708">
        <f xml:space="preserve"> InpAct!BA$87</f>
        <v>0</v>
      </c>
      <c r="BB102" s="708">
        <f xml:space="preserve"> InpAct!BB$87</f>
        <v>0</v>
      </c>
      <c r="BC102" s="708">
        <f xml:space="preserve"> InpAct!BC$87</f>
        <v>0</v>
      </c>
      <c r="BD102" s="708">
        <f xml:space="preserve"> InpAct!BD$87</f>
        <v>0</v>
      </c>
      <c r="BE102" s="708">
        <f xml:space="preserve"> InpAct!BE$87</f>
        <v>0</v>
      </c>
      <c r="BF102" s="708">
        <f xml:space="preserve"> InpAct!BF$87</f>
        <v>0</v>
      </c>
      <c r="BG102" s="708">
        <f xml:space="preserve"> InpAct!BG$87</f>
        <v>0</v>
      </c>
      <c r="BH102" s="708">
        <f xml:space="preserve"> InpAct!BH$87</f>
        <v>0</v>
      </c>
      <c r="BI102" s="708">
        <f xml:space="preserve"> InpAct!BI$87</f>
        <v>0</v>
      </c>
      <c r="BJ102" s="708">
        <f xml:space="preserve"> InpAct!BJ$87</f>
        <v>0</v>
      </c>
      <c r="BK102" s="708">
        <f xml:space="preserve"> InpAct!BK$87</f>
        <v>0</v>
      </c>
      <c r="BL102" s="708">
        <f xml:space="preserve"> InpAct!BL$87</f>
        <v>0</v>
      </c>
      <c r="BM102" s="708">
        <f xml:space="preserve"> InpAct!BM$87</f>
        <v>0</v>
      </c>
      <c r="BN102" s="708">
        <f xml:space="preserve"> InpAct!BN$87</f>
        <v>0</v>
      </c>
      <c r="BO102" s="708">
        <f xml:space="preserve"> InpAct!BO$87</f>
        <v>0</v>
      </c>
      <c r="BP102" s="708">
        <f xml:space="preserve"> InpAct!BP$87</f>
        <v>0</v>
      </c>
      <c r="BQ102" s="708">
        <f xml:space="preserve"> InpAct!BQ$87</f>
        <v>0</v>
      </c>
      <c r="BR102" s="708">
        <f xml:space="preserve"> InpAct!BR$87</f>
        <v>0</v>
      </c>
      <c r="BS102" s="708">
        <f xml:space="preserve"> InpAct!BS$87</f>
        <v>0</v>
      </c>
      <c r="BT102" s="708">
        <f xml:space="preserve"> InpAct!BT$87</f>
        <v>0</v>
      </c>
      <c r="BU102" s="708">
        <f xml:space="preserve"> InpAct!BU$87</f>
        <v>0</v>
      </c>
      <c r="BV102" s="708">
        <f xml:space="preserve"> InpAct!BV$87</f>
        <v>0</v>
      </c>
      <c r="BW102" s="708">
        <f xml:space="preserve"> InpAct!BW$87</f>
        <v>0</v>
      </c>
      <c r="BX102" s="708">
        <f xml:space="preserve"> InpAct!BX$87</f>
        <v>0</v>
      </c>
      <c r="BY102" s="708">
        <f xml:space="preserve"> InpAct!BY$87</f>
        <v>0</v>
      </c>
      <c r="BZ102" s="708">
        <f xml:space="preserve"> InpAct!BZ$87</f>
        <v>0</v>
      </c>
      <c r="CA102" s="708">
        <f xml:space="preserve"> InpAct!CA$87</f>
        <v>0</v>
      </c>
      <c r="CB102" s="708">
        <f xml:space="preserve"> InpAct!CB$87</f>
        <v>0</v>
      </c>
      <c r="CC102" s="708">
        <f xml:space="preserve"> InpAct!CC$87</f>
        <v>0</v>
      </c>
      <c r="CD102" s="708">
        <f xml:space="preserve"> InpAct!CD$87</f>
        <v>0</v>
      </c>
      <c r="CE102" s="708">
        <f xml:space="preserve"> InpAct!CE$87</f>
        <v>0</v>
      </c>
      <c r="CF102" s="708">
        <f xml:space="preserve"> InpAct!CF$87</f>
        <v>0</v>
      </c>
    </row>
    <row r="103" spans="1:84" s="178" customFormat="1" ht="4.95" customHeight="1" x14ac:dyDescent="0.25">
      <c r="A103" s="182"/>
      <c r="B103" s="179"/>
      <c r="C103" s="179"/>
      <c r="D103" s="180"/>
      <c r="E103" s="181"/>
      <c r="F103" s="181"/>
      <c r="G103" s="146"/>
      <c r="H103" s="182"/>
      <c r="I103" s="182"/>
      <c r="J103" s="52"/>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334"/>
      <c r="AM103" s="334"/>
      <c r="AN103" s="334"/>
      <c r="AO103" s="334"/>
      <c r="AP103" s="334"/>
      <c r="AQ103" s="334"/>
      <c r="AR103" s="334"/>
      <c r="AS103" s="334"/>
      <c r="AT103" s="334"/>
      <c r="AU103" s="334"/>
      <c r="AV103" s="334"/>
      <c r="AW103" s="334"/>
      <c r="AX103" s="334"/>
      <c r="AY103" s="334"/>
      <c r="AZ103" s="334"/>
      <c r="BA103" s="334"/>
      <c r="BB103" s="334"/>
      <c r="BC103" s="334"/>
      <c r="BD103" s="334"/>
      <c r="BE103" s="334"/>
      <c r="BF103" s="334"/>
      <c r="BG103" s="334"/>
      <c r="BH103" s="334"/>
      <c r="BI103" s="334"/>
      <c r="BJ103" s="334"/>
      <c r="BK103" s="334"/>
      <c r="BL103" s="334"/>
      <c r="BM103" s="334"/>
      <c r="BN103" s="334"/>
      <c r="BO103" s="334"/>
      <c r="BP103" s="334"/>
      <c r="BQ103" s="334"/>
      <c r="BR103" s="334"/>
      <c r="BS103" s="334"/>
      <c r="BT103" s="417"/>
      <c r="BU103" s="417"/>
      <c r="BV103" s="417"/>
      <c r="BW103" s="417"/>
      <c r="BX103" s="417"/>
      <c r="BY103" s="417"/>
      <c r="BZ103" s="417"/>
      <c r="CA103" s="417"/>
      <c r="CB103" s="417"/>
      <c r="CC103" s="417"/>
      <c r="CD103" s="417"/>
      <c r="CE103" s="417"/>
      <c r="CF103" s="417"/>
    </row>
    <row r="104" spans="1:84" s="703" customFormat="1" ht="13.2" customHeight="1" x14ac:dyDescent="0.25">
      <c r="A104" s="710"/>
      <c r="B104" s="697"/>
      <c r="C104" s="697"/>
      <c r="D104" s="702"/>
      <c r="E104" s="700" t="str">
        <f t="shared" ref="E104:AJ104" si="74" xml:space="preserve"> E$93</f>
        <v>Unit sales rate - Shoes - forecast</v>
      </c>
      <c r="F104" s="700">
        <f t="shared" si="74"/>
        <v>0</v>
      </c>
      <c r="G104" s="700" t="str">
        <f t="shared" si="74"/>
        <v>GBP</v>
      </c>
      <c r="H104" s="700">
        <f t="shared" si="74"/>
        <v>0</v>
      </c>
      <c r="I104" s="700">
        <f t="shared" si="74"/>
        <v>0</v>
      </c>
      <c r="J104" s="711">
        <f t="shared" si="74"/>
        <v>0</v>
      </c>
      <c r="K104" s="711">
        <f t="shared" si="74"/>
        <v>0</v>
      </c>
      <c r="L104" s="711">
        <f t="shared" si="74"/>
        <v>0</v>
      </c>
      <c r="M104" s="711">
        <f t="shared" si="74"/>
        <v>0</v>
      </c>
      <c r="N104" s="711">
        <f t="shared" si="74"/>
        <v>0</v>
      </c>
      <c r="O104" s="711">
        <f t="shared" si="74"/>
        <v>0</v>
      </c>
      <c r="P104" s="711">
        <f t="shared" si="74"/>
        <v>0</v>
      </c>
      <c r="Q104" s="711">
        <f t="shared" si="74"/>
        <v>0</v>
      </c>
      <c r="R104" s="711">
        <f t="shared" si="74"/>
        <v>0</v>
      </c>
      <c r="S104" s="711">
        <f t="shared" si="74"/>
        <v>0</v>
      </c>
      <c r="T104" s="711">
        <f t="shared" si="74"/>
        <v>0</v>
      </c>
      <c r="U104" s="711">
        <f t="shared" si="74"/>
        <v>0</v>
      </c>
      <c r="V104" s="711">
        <f t="shared" si="74"/>
        <v>0</v>
      </c>
      <c r="W104" s="711">
        <f t="shared" si="74"/>
        <v>0</v>
      </c>
      <c r="X104" s="711">
        <f t="shared" si="74"/>
        <v>0</v>
      </c>
      <c r="Y104" s="711">
        <f t="shared" si="74"/>
        <v>101.7316624230334</v>
      </c>
      <c r="Z104" s="711">
        <f t="shared" si="74"/>
        <v>101.7316624230334</v>
      </c>
      <c r="AA104" s="711">
        <f t="shared" si="74"/>
        <v>101.7316624230334</v>
      </c>
      <c r="AB104" s="711">
        <f t="shared" si="74"/>
        <v>101.7316624230334</v>
      </c>
      <c r="AC104" s="711">
        <f t="shared" si="74"/>
        <v>104.78361229572441</v>
      </c>
      <c r="AD104" s="711">
        <f t="shared" si="74"/>
        <v>104.78361229572441</v>
      </c>
      <c r="AE104" s="711">
        <f t="shared" si="74"/>
        <v>104.78361229572441</v>
      </c>
      <c r="AF104" s="711">
        <f t="shared" si="74"/>
        <v>104.78361229572441</v>
      </c>
      <c r="AG104" s="711">
        <f t="shared" si="74"/>
        <v>104.78361229572441</v>
      </c>
      <c r="AH104" s="711">
        <f t="shared" si="74"/>
        <v>104.78361229572441</v>
      </c>
      <c r="AI104" s="711">
        <f t="shared" si="74"/>
        <v>104.78361229572441</v>
      </c>
      <c r="AJ104" s="711">
        <f t="shared" si="74"/>
        <v>104.78361229572441</v>
      </c>
      <c r="AK104" s="711">
        <f t="shared" ref="AK104:BP104" si="75" xml:space="preserve"> AK$93</f>
        <v>104.78361229572441</v>
      </c>
      <c r="AL104" s="711">
        <f t="shared" si="75"/>
        <v>104.78361229572441</v>
      </c>
      <c r="AM104" s="711">
        <f t="shared" si="75"/>
        <v>104.78361229572441</v>
      </c>
      <c r="AN104" s="711">
        <f t="shared" si="75"/>
        <v>104.78361229572441</v>
      </c>
      <c r="AO104" s="711">
        <f t="shared" si="75"/>
        <v>107.93586128266624</v>
      </c>
      <c r="AP104" s="711">
        <f t="shared" si="75"/>
        <v>107.93586128266624</v>
      </c>
      <c r="AQ104" s="711">
        <f t="shared" si="75"/>
        <v>107.93586128266624</v>
      </c>
      <c r="AR104" s="711">
        <f t="shared" si="75"/>
        <v>107.93586128266624</v>
      </c>
      <c r="AS104" s="711">
        <f t="shared" si="75"/>
        <v>107.93586128266624</v>
      </c>
      <c r="AT104" s="711">
        <f t="shared" si="75"/>
        <v>107.93586128266624</v>
      </c>
      <c r="AU104" s="711">
        <f t="shared" si="75"/>
        <v>107.93586128266624</v>
      </c>
      <c r="AV104" s="711">
        <f t="shared" si="75"/>
        <v>107.93586128266624</v>
      </c>
      <c r="AW104" s="711">
        <f t="shared" si="75"/>
        <v>107.93586128266624</v>
      </c>
      <c r="AX104" s="711">
        <f t="shared" si="75"/>
        <v>107.93586128266624</v>
      </c>
      <c r="AY104" s="711">
        <f t="shared" si="75"/>
        <v>107.93586128266624</v>
      </c>
      <c r="AZ104" s="711">
        <f t="shared" si="75"/>
        <v>107.93586128266624</v>
      </c>
      <c r="BA104" s="711">
        <f t="shared" si="75"/>
        <v>111.17393712114622</v>
      </c>
      <c r="BB104" s="711">
        <f t="shared" si="75"/>
        <v>111.17393712114622</v>
      </c>
      <c r="BC104" s="711">
        <f t="shared" si="75"/>
        <v>111.17393712114622</v>
      </c>
      <c r="BD104" s="711">
        <f t="shared" si="75"/>
        <v>111.17393712114622</v>
      </c>
      <c r="BE104" s="711">
        <f t="shared" si="75"/>
        <v>111.17393712114622</v>
      </c>
      <c r="BF104" s="711">
        <f t="shared" si="75"/>
        <v>111.17393712114622</v>
      </c>
      <c r="BG104" s="711">
        <f t="shared" si="75"/>
        <v>111.17393712114622</v>
      </c>
      <c r="BH104" s="711">
        <f t="shared" si="75"/>
        <v>111.17393712114622</v>
      </c>
      <c r="BI104" s="711">
        <f t="shared" si="75"/>
        <v>111.17393712114622</v>
      </c>
      <c r="BJ104" s="711">
        <f t="shared" si="75"/>
        <v>111.17393712114622</v>
      </c>
      <c r="BK104" s="711">
        <f t="shared" si="75"/>
        <v>111.17393712114622</v>
      </c>
      <c r="BL104" s="711">
        <f t="shared" si="75"/>
        <v>111.17393712114622</v>
      </c>
      <c r="BM104" s="711">
        <f t="shared" si="75"/>
        <v>114.50915523478061</v>
      </c>
      <c r="BN104" s="711">
        <f t="shared" si="75"/>
        <v>114.50915523478061</v>
      </c>
      <c r="BO104" s="711">
        <f t="shared" si="75"/>
        <v>114.50915523478061</v>
      </c>
      <c r="BP104" s="711">
        <f t="shared" si="75"/>
        <v>114.50915523478061</v>
      </c>
      <c r="BQ104" s="711">
        <f t="shared" ref="BQ104:CF104" si="76" xml:space="preserve"> BQ$93</f>
        <v>114.50915523478061</v>
      </c>
      <c r="BR104" s="711">
        <f t="shared" si="76"/>
        <v>114.50915523478061</v>
      </c>
      <c r="BS104" s="711">
        <f t="shared" si="76"/>
        <v>114.50915523478061</v>
      </c>
      <c r="BT104" s="711">
        <f t="shared" si="76"/>
        <v>114.50915523478061</v>
      </c>
      <c r="BU104" s="711">
        <f t="shared" si="76"/>
        <v>114.50915523478061</v>
      </c>
      <c r="BV104" s="711">
        <f t="shared" si="76"/>
        <v>114.50915523478061</v>
      </c>
      <c r="BW104" s="711">
        <f t="shared" si="76"/>
        <v>114.50915523478061</v>
      </c>
      <c r="BX104" s="711">
        <f t="shared" si="76"/>
        <v>114.50915523478061</v>
      </c>
      <c r="BY104" s="711">
        <f t="shared" si="76"/>
        <v>117.94442989182403</v>
      </c>
      <c r="BZ104" s="711">
        <f t="shared" si="76"/>
        <v>117.94442989182403</v>
      </c>
      <c r="CA104" s="711">
        <f t="shared" si="76"/>
        <v>117.94442989182403</v>
      </c>
      <c r="CB104" s="711">
        <f t="shared" si="76"/>
        <v>117.94442989182403</v>
      </c>
      <c r="CC104" s="711">
        <f t="shared" si="76"/>
        <v>117.94442989182403</v>
      </c>
      <c r="CD104" s="711">
        <f t="shared" si="76"/>
        <v>117.94442989182403</v>
      </c>
      <c r="CE104" s="711">
        <f t="shared" si="76"/>
        <v>117.94442989182403</v>
      </c>
      <c r="CF104" s="711">
        <f t="shared" si="76"/>
        <v>117.94442989182403</v>
      </c>
    </row>
    <row r="105" spans="1:84" s="703" customFormat="1" ht="13.2" customHeight="1" x14ac:dyDescent="0.25">
      <c r="A105" s="710"/>
      <c r="B105" s="697"/>
      <c r="C105" s="697"/>
      <c r="D105" s="702"/>
      <c r="E105" s="700" t="str">
        <f t="shared" ref="E105:AJ105" si="77" xml:space="preserve"> E$94</f>
        <v>Unit sales rate - Trainers - forecast</v>
      </c>
      <c r="F105" s="700">
        <f t="shared" si="77"/>
        <v>0</v>
      </c>
      <c r="G105" s="700" t="str">
        <f t="shared" si="77"/>
        <v>GBP</v>
      </c>
      <c r="H105" s="700">
        <f t="shared" si="77"/>
        <v>0</v>
      </c>
      <c r="I105" s="700">
        <f t="shared" si="77"/>
        <v>0</v>
      </c>
      <c r="J105" s="711">
        <f t="shared" si="77"/>
        <v>0</v>
      </c>
      <c r="K105" s="711">
        <f t="shared" si="77"/>
        <v>0</v>
      </c>
      <c r="L105" s="711">
        <f t="shared" si="77"/>
        <v>0</v>
      </c>
      <c r="M105" s="711">
        <f t="shared" si="77"/>
        <v>0</v>
      </c>
      <c r="N105" s="711">
        <f t="shared" si="77"/>
        <v>0</v>
      </c>
      <c r="O105" s="711">
        <f t="shared" si="77"/>
        <v>0</v>
      </c>
      <c r="P105" s="711">
        <f t="shared" si="77"/>
        <v>0</v>
      </c>
      <c r="Q105" s="711">
        <f t="shared" si="77"/>
        <v>0</v>
      </c>
      <c r="R105" s="711">
        <f t="shared" si="77"/>
        <v>0</v>
      </c>
      <c r="S105" s="711">
        <f t="shared" si="77"/>
        <v>0</v>
      </c>
      <c r="T105" s="711">
        <f t="shared" si="77"/>
        <v>0</v>
      </c>
      <c r="U105" s="711">
        <f t="shared" si="77"/>
        <v>0</v>
      </c>
      <c r="V105" s="711">
        <f t="shared" si="77"/>
        <v>0</v>
      </c>
      <c r="W105" s="711">
        <f t="shared" si="77"/>
        <v>0</v>
      </c>
      <c r="X105" s="711">
        <f t="shared" si="77"/>
        <v>0</v>
      </c>
      <c r="Y105" s="711">
        <f t="shared" si="77"/>
        <v>152.59749363455009</v>
      </c>
      <c r="Z105" s="711">
        <f t="shared" si="77"/>
        <v>152.59749363455009</v>
      </c>
      <c r="AA105" s="711">
        <f t="shared" si="77"/>
        <v>152.59749363455009</v>
      </c>
      <c r="AB105" s="711">
        <f t="shared" si="77"/>
        <v>152.59749363455009</v>
      </c>
      <c r="AC105" s="711">
        <f t="shared" si="77"/>
        <v>157.17541844358664</v>
      </c>
      <c r="AD105" s="711">
        <f t="shared" si="77"/>
        <v>157.17541844358664</v>
      </c>
      <c r="AE105" s="711">
        <f t="shared" si="77"/>
        <v>157.17541844358664</v>
      </c>
      <c r="AF105" s="711">
        <f t="shared" si="77"/>
        <v>157.17541844358664</v>
      </c>
      <c r="AG105" s="711">
        <f t="shared" si="77"/>
        <v>157.17541844358664</v>
      </c>
      <c r="AH105" s="711">
        <f t="shared" si="77"/>
        <v>157.17541844358664</v>
      </c>
      <c r="AI105" s="711">
        <f t="shared" si="77"/>
        <v>157.17541844358664</v>
      </c>
      <c r="AJ105" s="711">
        <f t="shared" si="77"/>
        <v>157.17541844358664</v>
      </c>
      <c r="AK105" s="711">
        <f t="shared" ref="AK105:BP105" si="78" xml:space="preserve"> AK$94</f>
        <v>157.17541844358664</v>
      </c>
      <c r="AL105" s="711">
        <f t="shared" si="78"/>
        <v>157.17541844358664</v>
      </c>
      <c r="AM105" s="711">
        <f t="shared" si="78"/>
        <v>157.17541844358664</v>
      </c>
      <c r="AN105" s="711">
        <f t="shared" si="78"/>
        <v>157.17541844358664</v>
      </c>
      <c r="AO105" s="711">
        <f t="shared" si="78"/>
        <v>161.90379192399936</v>
      </c>
      <c r="AP105" s="711">
        <f t="shared" si="78"/>
        <v>161.90379192399936</v>
      </c>
      <c r="AQ105" s="711">
        <f t="shared" si="78"/>
        <v>161.90379192399936</v>
      </c>
      <c r="AR105" s="711">
        <f t="shared" si="78"/>
        <v>161.90379192399936</v>
      </c>
      <c r="AS105" s="711">
        <f t="shared" si="78"/>
        <v>161.90379192399936</v>
      </c>
      <c r="AT105" s="711">
        <f t="shared" si="78"/>
        <v>161.90379192399936</v>
      </c>
      <c r="AU105" s="711">
        <f t="shared" si="78"/>
        <v>161.90379192399936</v>
      </c>
      <c r="AV105" s="711">
        <f t="shared" si="78"/>
        <v>161.90379192399936</v>
      </c>
      <c r="AW105" s="711">
        <f t="shared" si="78"/>
        <v>161.90379192399936</v>
      </c>
      <c r="AX105" s="711">
        <f t="shared" si="78"/>
        <v>161.90379192399936</v>
      </c>
      <c r="AY105" s="711">
        <f t="shared" si="78"/>
        <v>161.90379192399936</v>
      </c>
      <c r="AZ105" s="711">
        <f t="shared" si="78"/>
        <v>161.90379192399936</v>
      </c>
      <c r="BA105" s="711">
        <f t="shared" si="78"/>
        <v>166.76090568171935</v>
      </c>
      <c r="BB105" s="711">
        <f t="shared" si="78"/>
        <v>166.76090568171935</v>
      </c>
      <c r="BC105" s="711">
        <f t="shared" si="78"/>
        <v>166.76090568171935</v>
      </c>
      <c r="BD105" s="711">
        <f t="shared" si="78"/>
        <v>166.76090568171935</v>
      </c>
      <c r="BE105" s="711">
        <f t="shared" si="78"/>
        <v>166.76090568171935</v>
      </c>
      <c r="BF105" s="711">
        <f t="shared" si="78"/>
        <v>166.76090568171935</v>
      </c>
      <c r="BG105" s="711">
        <f t="shared" si="78"/>
        <v>166.76090568171935</v>
      </c>
      <c r="BH105" s="711">
        <f t="shared" si="78"/>
        <v>166.76090568171935</v>
      </c>
      <c r="BI105" s="711">
        <f t="shared" si="78"/>
        <v>166.76090568171935</v>
      </c>
      <c r="BJ105" s="711">
        <f t="shared" si="78"/>
        <v>166.76090568171935</v>
      </c>
      <c r="BK105" s="711">
        <f t="shared" si="78"/>
        <v>166.76090568171935</v>
      </c>
      <c r="BL105" s="711">
        <f t="shared" si="78"/>
        <v>166.76090568171935</v>
      </c>
      <c r="BM105" s="711">
        <f t="shared" si="78"/>
        <v>171.7637328521709</v>
      </c>
      <c r="BN105" s="711">
        <f t="shared" si="78"/>
        <v>171.7637328521709</v>
      </c>
      <c r="BO105" s="711">
        <f t="shared" si="78"/>
        <v>171.7637328521709</v>
      </c>
      <c r="BP105" s="711">
        <f t="shared" si="78"/>
        <v>171.7637328521709</v>
      </c>
      <c r="BQ105" s="711">
        <f t="shared" ref="BQ105:CF105" si="79" xml:space="preserve"> BQ$94</f>
        <v>171.7637328521709</v>
      </c>
      <c r="BR105" s="711">
        <f t="shared" si="79"/>
        <v>171.7637328521709</v>
      </c>
      <c r="BS105" s="711">
        <f t="shared" si="79"/>
        <v>171.7637328521709</v>
      </c>
      <c r="BT105" s="711">
        <f t="shared" si="79"/>
        <v>171.7637328521709</v>
      </c>
      <c r="BU105" s="711">
        <f t="shared" si="79"/>
        <v>171.7637328521709</v>
      </c>
      <c r="BV105" s="711">
        <f t="shared" si="79"/>
        <v>171.7637328521709</v>
      </c>
      <c r="BW105" s="711">
        <f t="shared" si="79"/>
        <v>171.7637328521709</v>
      </c>
      <c r="BX105" s="711">
        <f t="shared" si="79"/>
        <v>171.7637328521709</v>
      </c>
      <c r="BY105" s="711">
        <f t="shared" si="79"/>
        <v>176.91664483773604</v>
      </c>
      <c r="BZ105" s="711">
        <f t="shared" si="79"/>
        <v>176.91664483773604</v>
      </c>
      <c r="CA105" s="711">
        <f t="shared" si="79"/>
        <v>176.91664483773604</v>
      </c>
      <c r="CB105" s="711">
        <f t="shared" si="79"/>
        <v>176.91664483773604</v>
      </c>
      <c r="CC105" s="711">
        <f t="shared" si="79"/>
        <v>176.91664483773604</v>
      </c>
      <c r="CD105" s="711">
        <f t="shared" si="79"/>
        <v>176.91664483773604</v>
      </c>
      <c r="CE105" s="711">
        <f t="shared" si="79"/>
        <v>176.91664483773604</v>
      </c>
      <c r="CF105" s="711">
        <f t="shared" si="79"/>
        <v>176.91664483773604</v>
      </c>
    </row>
    <row r="106" spans="1:84" s="703" customFormat="1" ht="13.2" customHeight="1" x14ac:dyDescent="0.25">
      <c r="A106" s="710"/>
      <c r="B106" s="697"/>
      <c r="C106" s="697"/>
      <c r="D106" s="702"/>
      <c r="E106" s="700" t="str">
        <f t="shared" ref="E106:AJ106" si="80" xml:space="preserve"> E$95</f>
        <v>Unit sales rate - Boots - forecast</v>
      </c>
      <c r="F106" s="700">
        <f t="shared" si="80"/>
        <v>0</v>
      </c>
      <c r="G106" s="700" t="str">
        <f t="shared" si="80"/>
        <v>GBP</v>
      </c>
      <c r="H106" s="700">
        <f t="shared" si="80"/>
        <v>0</v>
      </c>
      <c r="I106" s="700">
        <f t="shared" si="80"/>
        <v>0</v>
      </c>
      <c r="J106" s="711">
        <f t="shared" si="80"/>
        <v>0</v>
      </c>
      <c r="K106" s="711">
        <f t="shared" si="80"/>
        <v>0</v>
      </c>
      <c r="L106" s="711">
        <f t="shared" si="80"/>
        <v>0</v>
      </c>
      <c r="M106" s="711">
        <f t="shared" si="80"/>
        <v>0</v>
      </c>
      <c r="N106" s="711">
        <f t="shared" si="80"/>
        <v>0</v>
      </c>
      <c r="O106" s="711">
        <f t="shared" si="80"/>
        <v>0</v>
      </c>
      <c r="P106" s="711">
        <f t="shared" si="80"/>
        <v>0</v>
      </c>
      <c r="Q106" s="711">
        <f t="shared" si="80"/>
        <v>0</v>
      </c>
      <c r="R106" s="711">
        <f t="shared" si="80"/>
        <v>0</v>
      </c>
      <c r="S106" s="711">
        <f t="shared" si="80"/>
        <v>0</v>
      </c>
      <c r="T106" s="711">
        <f t="shared" si="80"/>
        <v>0</v>
      </c>
      <c r="U106" s="711">
        <f t="shared" si="80"/>
        <v>0</v>
      </c>
      <c r="V106" s="711">
        <f t="shared" si="80"/>
        <v>0</v>
      </c>
      <c r="W106" s="711">
        <f t="shared" si="80"/>
        <v>0</v>
      </c>
      <c r="X106" s="711">
        <f t="shared" si="80"/>
        <v>0</v>
      </c>
      <c r="Y106" s="711">
        <f t="shared" si="80"/>
        <v>203.4633248460668</v>
      </c>
      <c r="Z106" s="711">
        <f t="shared" si="80"/>
        <v>203.4633248460668</v>
      </c>
      <c r="AA106" s="711">
        <f t="shared" si="80"/>
        <v>203.4633248460668</v>
      </c>
      <c r="AB106" s="711">
        <f t="shared" si="80"/>
        <v>203.4633248460668</v>
      </c>
      <c r="AC106" s="711">
        <f t="shared" si="80"/>
        <v>209.56722459144882</v>
      </c>
      <c r="AD106" s="711">
        <f t="shared" si="80"/>
        <v>209.56722459144882</v>
      </c>
      <c r="AE106" s="711">
        <f t="shared" si="80"/>
        <v>209.56722459144882</v>
      </c>
      <c r="AF106" s="711">
        <f t="shared" si="80"/>
        <v>209.56722459144882</v>
      </c>
      <c r="AG106" s="711">
        <f t="shared" si="80"/>
        <v>209.56722459144882</v>
      </c>
      <c r="AH106" s="711">
        <f t="shared" si="80"/>
        <v>209.56722459144882</v>
      </c>
      <c r="AI106" s="711">
        <f t="shared" si="80"/>
        <v>209.56722459144882</v>
      </c>
      <c r="AJ106" s="711">
        <f t="shared" si="80"/>
        <v>209.56722459144882</v>
      </c>
      <c r="AK106" s="711">
        <f t="shared" ref="AK106:BP106" si="81" xml:space="preserve"> AK$95</f>
        <v>209.56722459144882</v>
      </c>
      <c r="AL106" s="711">
        <f t="shared" si="81"/>
        <v>209.56722459144882</v>
      </c>
      <c r="AM106" s="711">
        <f t="shared" si="81"/>
        <v>209.56722459144882</v>
      </c>
      <c r="AN106" s="711">
        <f t="shared" si="81"/>
        <v>209.56722459144882</v>
      </c>
      <c r="AO106" s="711">
        <f t="shared" si="81"/>
        <v>215.87172256533248</v>
      </c>
      <c r="AP106" s="711">
        <f t="shared" si="81"/>
        <v>215.87172256533248</v>
      </c>
      <c r="AQ106" s="711">
        <f t="shared" si="81"/>
        <v>215.87172256533248</v>
      </c>
      <c r="AR106" s="711">
        <f t="shared" si="81"/>
        <v>215.87172256533248</v>
      </c>
      <c r="AS106" s="711">
        <f t="shared" si="81"/>
        <v>215.87172256533248</v>
      </c>
      <c r="AT106" s="711">
        <f t="shared" si="81"/>
        <v>215.87172256533248</v>
      </c>
      <c r="AU106" s="711">
        <f t="shared" si="81"/>
        <v>215.87172256533248</v>
      </c>
      <c r="AV106" s="711">
        <f t="shared" si="81"/>
        <v>215.87172256533248</v>
      </c>
      <c r="AW106" s="711">
        <f t="shared" si="81"/>
        <v>215.87172256533248</v>
      </c>
      <c r="AX106" s="711">
        <f t="shared" si="81"/>
        <v>215.87172256533248</v>
      </c>
      <c r="AY106" s="711">
        <f t="shared" si="81"/>
        <v>215.87172256533248</v>
      </c>
      <c r="AZ106" s="711">
        <f t="shared" si="81"/>
        <v>215.87172256533248</v>
      </c>
      <c r="BA106" s="711">
        <f t="shared" si="81"/>
        <v>222.34787424229245</v>
      </c>
      <c r="BB106" s="711">
        <f t="shared" si="81"/>
        <v>222.34787424229245</v>
      </c>
      <c r="BC106" s="711">
        <f t="shared" si="81"/>
        <v>222.34787424229245</v>
      </c>
      <c r="BD106" s="711">
        <f t="shared" si="81"/>
        <v>222.34787424229245</v>
      </c>
      <c r="BE106" s="711">
        <f t="shared" si="81"/>
        <v>222.34787424229245</v>
      </c>
      <c r="BF106" s="711">
        <f t="shared" si="81"/>
        <v>222.34787424229245</v>
      </c>
      <c r="BG106" s="711">
        <f t="shared" si="81"/>
        <v>222.34787424229245</v>
      </c>
      <c r="BH106" s="711">
        <f t="shared" si="81"/>
        <v>222.34787424229245</v>
      </c>
      <c r="BI106" s="711">
        <f t="shared" si="81"/>
        <v>222.34787424229245</v>
      </c>
      <c r="BJ106" s="711">
        <f t="shared" si="81"/>
        <v>222.34787424229245</v>
      </c>
      <c r="BK106" s="711">
        <f t="shared" si="81"/>
        <v>222.34787424229245</v>
      </c>
      <c r="BL106" s="711">
        <f t="shared" si="81"/>
        <v>222.34787424229245</v>
      </c>
      <c r="BM106" s="711">
        <f t="shared" si="81"/>
        <v>229.01831046956121</v>
      </c>
      <c r="BN106" s="711">
        <f t="shared" si="81"/>
        <v>229.01831046956121</v>
      </c>
      <c r="BO106" s="711">
        <f t="shared" si="81"/>
        <v>229.01831046956121</v>
      </c>
      <c r="BP106" s="711">
        <f t="shared" si="81"/>
        <v>229.01831046956121</v>
      </c>
      <c r="BQ106" s="711">
        <f t="shared" ref="BQ106:CF106" si="82" xml:space="preserve"> BQ$95</f>
        <v>229.01831046956121</v>
      </c>
      <c r="BR106" s="711">
        <f t="shared" si="82"/>
        <v>229.01831046956121</v>
      </c>
      <c r="BS106" s="711">
        <f t="shared" si="82"/>
        <v>229.01831046956121</v>
      </c>
      <c r="BT106" s="711">
        <f t="shared" si="82"/>
        <v>229.01831046956121</v>
      </c>
      <c r="BU106" s="711">
        <f t="shared" si="82"/>
        <v>229.01831046956121</v>
      </c>
      <c r="BV106" s="711">
        <f t="shared" si="82"/>
        <v>229.01831046956121</v>
      </c>
      <c r="BW106" s="711">
        <f t="shared" si="82"/>
        <v>229.01831046956121</v>
      </c>
      <c r="BX106" s="711">
        <f t="shared" si="82"/>
        <v>229.01831046956121</v>
      </c>
      <c r="BY106" s="711">
        <f t="shared" si="82"/>
        <v>235.88885978364806</v>
      </c>
      <c r="BZ106" s="711">
        <f t="shared" si="82"/>
        <v>235.88885978364806</v>
      </c>
      <c r="CA106" s="711">
        <f t="shared" si="82"/>
        <v>235.88885978364806</v>
      </c>
      <c r="CB106" s="711">
        <f t="shared" si="82"/>
        <v>235.88885978364806</v>
      </c>
      <c r="CC106" s="711">
        <f t="shared" si="82"/>
        <v>235.88885978364806</v>
      </c>
      <c r="CD106" s="711">
        <f t="shared" si="82"/>
        <v>235.88885978364806</v>
      </c>
      <c r="CE106" s="711">
        <f t="shared" si="82"/>
        <v>235.88885978364806</v>
      </c>
      <c r="CF106" s="711">
        <f t="shared" si="82"/>
        <v>235.88885978364806</v>
      </c>
    </row>
    <row r="107" spans="1:84" s="178" customFormat="1" ht="4.95" customHeight="1" x14ac:dyDescent="0.25">
      <c r="A107" s="182"/>
      <c r="B107" s="179"/>
      <c r="C107" s="179"/>
      <c r="D107" s="180"/>
      <c r="E107" s="181"/>
      <c r="F107" s="181"/>
      <c r="G107" s="181"/>
      <c r="H107" s="181"/>
      <c r="I107" s="181"/>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334"/>
      <c r="AM107" s="334"/>
      <c r="AN107" s="334"/>
      <c r="AO107" s="334"/>
      <c r="AP107" s="334"/>
      <c r="AQ107" s="334"/>
      <c r="AR107" s="334"/>
      <c r="AS107" s="334"/>
      <c r="AT107" s="334"/>
      <c r="AU107" s="334"/>
      <c r="AV107" s="334"/>
      <c r="AW107" s="334"/>
      <c r="AX107" s="334"/>
      <c r="AY107" s="334"/>
      <c r="AZ107" s="334"/>
      <c r="BA107" s="334"/>
      <c r="BB107" s="334"/>
      <c r="BC107" s="334"/>
      <c r="BD107" s="334"/>
      <c r="BE107" s="334"/>
      <c r="BF107" s="334"/>
      <c r="BG107" s="334"/>
      <c r="BH107" s="334"/>
      <c r="BI107" s="334"/>
      <c r="BJ107" s="334"/>
      <c r="BK107" s="334"/>
      <c r="BL107" s="334"/>
      <c r="BM107" s="334"/>
      <c r="BN107" s="334"/>
      <c r="BO107" s="334"/>
      <c r="BP107" s="334"/>
      <c r="BQ107" s="334"/>
      <c r="BR107" s="334"/>
      <c r="BS107" s="334"/>
      <c r="BT107" s="334"/>
      <c r="BU107" s="334"/>
      <c r="BV107" s="334"/>
      <c r="BW107" s="334"/>
      <c r="BX107" s="334"/>
      <c r="BY107" s="334"/>
      <c r="BZ107" s="334"/>
      <c r="CA107" s="334"/>
      <c r="CB107" s="334"/>
      <c r="CC107" s="334"/>
      <c r="CD107" s="334"/>
      <c r="CE107" s="334"/>
      <c r="CF107" s="334"/>
    </row>
    <row r="108" spans="1:84" s="187" customFormat="1" x14ac:dyDescent="0.25">
      <c r="A108" s="77"/>
      <c r="B108" s="78"/>
      <c r="C108" s="78"/>
      <c r="D108" s="79"/>
      <c r="E108" s="122" t="str">
        <f xml:space="preserve"> Time!E$48</f>
        <v>Actuals period flag</v>
      </c>
      <c r="F108" s="122">
        <f xml:space="preserve"> Time!F$48</f>
        <v>0</v>
      </c>
      <c r="G108" s="227" t="str">
        <f xml:space="preserve"> Time!G$48</f>
        <v>flag</v>
      </c>
      <c r="H108" s="122">
        <f xml:space="preserve"> Time!H$48</f>
        <v>0</v>
      </c>
      <c r="I108" s="122">
        <f xml:space="preserve"> Time!I$48</f>
        <v>0</v>
      </c>
      <c r="J108" s="653">
        <f xml:space="preserve"> Time!J$48</f>
        <v>13</v>
      </c>
      <c r="K108" s="653">
        <f xml:space="preserve"> Time!K$48</f>
        <v>0</v>
      </c>
      <c r="L108" s="653">
        <f xml:space="preserve"> Time!L$48</f>
        <v>1</v>
      </c>
      <c r="M108" s="653">
        <f xml:space="preserve"> Time!M$48</f>
        <v>1</v>
      </c>
      <c r="N108" s="653">
        <f xml:space="preserve"> Time!N$48</f>
        <v>1</v>
      </c>
      <c r="O108" s="653">
        <f xml:space="preserve"> Time!O$48</f>
        <v>1</v>
      </c>
      <c r="P108" s="653">
        <f xml:space="preserve"> Time!P$48</f>
        <v>1</v>
      </c>
      <c r="Q108" s="653">
        <f xml:space="preserve"> Time!Q$48</f>
        <v>1</v>
      </c>
      <c r="R108" s="653">
        <f xml:space="preserve"> Time!R$48</f>
        <v>1</v>
      </c>
      <c r="S108" s="653">
        <f xml:space="preserve"> Time!S$48</f>
        <v>1</v>
      </c>
      <c r="T108" s="653">
        <f xml:space="preserve"> Time!T$48</f>
        <v>1</v>
      </c>
      <c r="U108" s="653">
        <f xml:space="preserve"> Time!U$48</f>
        <v>1</v>
      </c>
      <c r="V108" s="653">
        <f xml:space="preserve"> Time!V$48</f>
        <v>1</v>
      </c>
      <c r="W108" s="653">
        <f xml:space="preserve"> Time!W$48</f>
        <v>1</v>
      </c>
      <c r="X108" s="653">
        <f xml:space="preserve"> Time!X$48</f>
        <v>1</v>
      </c>
      <c r="Y108" s="653">
        <f xml:space="preserve"> Time!Y$48</f>
        <v>0</v>
      </c>
      <c r="Z108" s="653">
        <f xml:space="preserve"> Time!Z$48</f>
        <v>0</v>
      </c>
      <c r="AA108" s="653">
        <f xml:space="preserve"> Time!AA$48</f>
        <v>0</v>
      </c>
      <c r="AB108" s="653">
        <f xml:space="preserve"> Time!AB$48</f>
        <v>0</v>
      </c>
      <c r="AC108" s="653">
        <f xml:space="preserve"> Time!AC$48</f>
        <v>0</v>
      </c>
      <c r="AD108" s="653">
        <f xml:space="preserve"> Time!AD$48</f>
        <v>0</v>
      </c>
      <c r="AE108" s="653">
        <f xml:space="preserve"> Time!AE$48</f>
        <v>0</v>
      </c>
      <c r="AF108" s="653">
        <f xml:space="preserve"> Time!AF$48</f>
        <v>0</v>
      </c>
      <c r="AG108" s="653">
        <f xml:space="preserve"> Time!AG$48</f>
        <v>0</v>
      </c>
      <c r="AH108" s="653">
        <f xml:space="preserve"> Time!AH$48</f>
        <v>0</v>
      </c>
      <c r="AI108" s="653">
        <f xml:space="preserve"> Time!AI$48</f>
        <v>0</v>
      </c>
      <c r="AJ108" s="653">
        <f xml:space="preserve"> Time!AJ$48</f>
        <v>0</v>
      </c>
      <c r="AK108" s="653">
        <f xml:space="preserve"> Time!AK$48</f>
        <v>0</v>
      </c>
      <c r="AL108" s="653">
        <f xml:space="preserve"> Time!AL$48</f>
        <v>0</v>
      </c>
      <c r="AM108" s="653">
        <f xml:space="preserve"> Time!AM$48</f>
        <v>0</v>
      </c>
      <c r="AN108" s="653">
        <f xml:space="preserve"> Time!AN$48</f>
        <v>0</v>
      </c>
      <c r="AO108" s="653">
        <f xml:space="preserve"> Time!AO$48</f>
        <v>0</v>
      </c>
      <c r="AP108" s="653">
        <f xml:space="preserve"> Time!AP$48</f>
        <v>0</v>
      </c>
      <c r="AQ108" s="653">
        <f xml:space="preserve"> Time!AQ$48</f>
        <v>0</v>
      </c>
      <c r="AR108" s="653">
        <f xml:space="preserve"> Time!AR$48</f>
        <v>0</v>
      </c>
      <c r="AS108" s="653">
        <f xml:space="preserve"> Time!AS$48</f>
        <v>0</v>
      </c>
      <c r="AT108" s="653">
        <f xml:space="preserve"> Time!AT$48</f>
        <v>0</v>
      </c>
      <c r="AU108" s="653">
        <f xml:space="preserve"> Time!AU$48</f>
        <v>0</v>
      </c>
      <c r="AV108" s="653">
        <f xml:space="preserve"> Time!AV$48</f>
        <v>0</v>
      </c>
      <c r="AW108" s="653">
        <f xml:space="preserve"> Time!AW$48</f>
        <v>0</v>
      </c>
      <c r="AX108" s="653">
        <f xml:space="preserve"> Time!AX$48</f>
        <v>0</v>
      </c>
      <c r="AY108" s="653">
        <f xml:space="preserve"> Time!AY$48</f>
        <v>0</v>
      </c>
      <c r="AZ108" s="653">
        <f xml:space="preserve"> Time!AZ$48</f>
        <v>0</v>
      </c>
      <c r="BA108" s="653">
        <f xml:space="preserve"> Time!BA$48</f>
        <v>0</v>
      </c>
      <c r="BB108" s="653">
        <f xml:space="preserve"> Time!BB$48</f>
        <v>0</v>
      </c>
      <c r="BC108" s="653">
        <f xml:space="preserve"> Time!BC$48</f>
        <v>0</v>
      </c>
      <c r="BD108" s="653">
        <f xml:space="preserve"> Time!BD$48</f>
        <v>0</v>
      </c>
      <c r="BE108" s="653">
        <f xml:space="preserve"> Time!BE$48</f>
        <v>0</v>
      </c>
      <c r="BF108" s="653">
        <f xml:space="preserve"> Time!BF$48</f>
        <v>0</v>
      </c>
      <c r="BG108" s="653">
        <f xml:space="preserve"> Time!BG$48</f>
        <v>0</v>
      </c>
      <c r="BH108" s="653">
        <f xml:space="preserve"> Time!BH$48</f>
        <v>0</v>
      </c>
      <c r="BI108" s="653">
        <f xml:space="preserve"> Time!BI$48</f>
        <v>0</v>
      </c>
      <c r="BJ108" s="653">
        <f xml:space="preserve"> Time!BJ$48</f>
        <v>0</v>
      </c>
      <c r="BK108" s="653">
        <f xml:space="preserve"> Time!BK$48</f>
        <v>0</v>
      </c>
      <c r="BL108" s="653">
        <f xml:space="preserve"> Time!BL$48</f>
        <v>0</v>
      </c>
      <c r="BM108" s="653">
        <f xml:space="preserve"> Time!BM$48</f>
        <v>0</v>
      </c>
      <c r="BN108" s="653">
        <f xml:space="preserve"> Time!BN$48</f>
        <v>0</v>
      </c>
      <c r="BO108" s="653">
        <f xml:space="preserve"> Time!BO$48</f>
        <v>0</v>
      </c>
      <c r="BP108" s="653">
        <f xml:space="preserve"> Time!BP$48</f>
        <v>0</v>
      </c>
      <c r="BQ108" s="653">
        <f xml:space="preserve"> Time!BQ$48</f>
        <v>0</v>
      </c>
      <c r="BR108" s="653">
        <f xml:space="preserve"> Time!BR$48</f>
        <v>0</v>
      </c>
      <c r="BS108" s="653">
        <f xml:space="preserve"> Time!BS$48</f>
        <v>0</v>
      </c>
      <c r="BT108" s="653">
        <f xml:space="preserve"> Time!BT$48</f>
        <v>0</v>
      </c>
      <c r="BU108" s="653">
        <f xml:space="preserve"> Time!BU$48</f>
        <v>0</v>
      </c>
      <c r="BV108" s="653">
        <f xml:space="preserve"> Time!BV$48</f>
        <v>0</v>
      </c>
      <c r="BW108" s="653">
        <f xml:space="preserve"> Time!BW$48</f>
        <v>0</v>
      </c>
      <c r="BX108" s="653">
        <f xml:space="preserve"> Time!BX$48</f>
        <v>0</v>
      </c>
      <c r="BY108" s="653">
        <f xml:space="preserve"> Time!BY$48</f>
        <v>0</v>
      </c>
      <c r="BZ108" s="653">
        <f xml:space="preserve"> Time!BZ$48</f>
        <v>0</v>
      </c>
      <c r="CA108" s="653">
        <f xml:space="preserve"> Time!CA$48</f>
        <v>0</v>
      </c>
      <c r="CB108" s="653">
        <f xml:space="preserve"> Time!CB$48</f>
        <v>0</v>
      </c>
      <c r="CC108" s="653">
        <f xml:space="preserve"> Time!CC$48</f>
        <v>0</v>
      </c>
      <c r="CD108" s="653">
        <f xml:space="preserve"> Time!CD$48</f>
        <v>0</v>
      </c>
      <c r="CE108" s="653">
        <f xml:space="preserve"> Time!CE$48</f>
        <v>0</v>
      </c>
      <c r="CF108" s="653">
        <f xml:space="preserve"> Time!CF$48</f>
        <v>0</v>
      </c>
    </row>
    <row r="109" spans="1:84" s="187" customFormat="1" ht="4.95" customHeight="1" x14ac:dyDescent="0.25">
      <c r="A109" s="77"/>
      <c r="B109" s="78"/>
      <c r="C109" s="78"/>
      <c r="D109" s="79"/>
      <c r="E109" s="122"/>
      <c r="F109" s="122"/>
      <c r="G109" s="227"/>
      <c r="H109" s="122"/>
      <c r="I109" s="122"/>
      <c r="J109" s="348"/>
      <c r="K109" s="348"/>
      <c r="L109" s="348"/>
      <c r="M109" s="348"/>
      <c r="N109" s="348"/>
      <c r="O109" s="348"/>
      <c r="P109" s="348"/>
      <c r="Q109" s="348"/>
      <c r="R109" s="348"/>
      <c r="S109" s="348"/>
      <c r="T109" s="348"/>
      <c r="U109" s="348"/>
      <c r="V109" s="348"/>
      <c r="W109" s="348"/>
      <c r="X109" s="348"/>
      <c r="Y109" s="348"/>
      <c r="Z109" s="348"/>
      <c r="AA109" s="348"/>
      <c r="AB109" s="348"/>
      <c r="AC109" s="348"/>
      <c r="AD109" s="348"/>
      <c r="AE109" s="348"/>
      <c r="AF109" s="348"/>
      <c r="AG109" s="348"/>
      <c r="AH109" s="348"/>
      <c r="AI109" s="348"/>
      <c r="AJ109" s="348"/>
      <c r="AK109" s="348"/>
      <c r="AL109" s="348"/>
      <c r="AM109" s="348"/>
      <c r="AN109" s="348"/>
      <c r="AO109" s="348"/>
      <c r="AP109" s="348"/>
      <c r="AQ109" s="348"/>
      <c r="AR109" s="348"/>
      <c r="AS109" s="348"/>
      <c r="AT109" s="348"/>
      <c r="AU109" s="348"/>
      <c r="AV109" s="348"/>
      <c r="AW109" s="348"/>
      <c r="AX109" s="348"/>
      <c r="AY109" s="348"/>
      <c r="AZ109" s="348"/>
      <c r="BA109" s="348"/>
      <c r="BB109" s="348"/>
      <c r="BC109" s="348"/>
      <c r="BD109" s="348"/>
      <c r="BE109" s="348"/>
      <c r="BF109" s="348"/>
      <c r="BG109" s="348"/>
      <c r="BH109" s="348"/>
      <c r="BI109" s="348"/>
      <c r="BJ109" s="348"/>
      <c r="BK109" s="348"/>
      <c r="BL109" s="348"/>
      <c r="BM109" s="348"/>
      <c r="BN109" s="348"/>
      <c r="BO109" s="348"/>
      <c r="BP109" s="348"/>
      <c r="BQ109" s="348"/>
      <c r="BR109" s="348"/>
      <c r="BS109" s="348"/>
      <c r="BT109" s="348"/>
      <c r="BU109" s="348"/>
      <c r="BV109" s="348"/>
      <c r="BW109" s="348"/>
      <c r="BX109" s="348"/>
      <c r="BY109" s="348"/>
      <c r="BZ109" s="348"/>
      <c r="CA109" s="348"/>
      <c r="CB109" s="348"/>
      <c r="CC109" s="348"/>
      <c r="CD109" s="348"/>
      <c r="CE109" s="348"/>
      <c r="CF109" s="348"/>
    </row>
    <row r="110" spans="1:84" s="779" customFormat="1" ht="13.2" customHeight="1" x14ac:dyDescent="0.25">
      <c r="A110" s="710"/>
      <c r="B110" s="697"/>
      <c r="C110" s="697"/>
      <c r="D110" s="702"/>
      <c r="E110" s="700" t="str">
        <f xml:space="preserve"> "Units sales rate - " &amp; SetUp!$E$25</f>
        <v>Units sales rate - Shoes</v>
      </c>
      <c r="F110" s="700"/>
      <c r="G110" s="778" t="s">
        <v>40</v>
      </c>
      <c r="H110" s="700"/>
      <c r="I110" s="710"/>
      <c r="J110" s="711">
        <f xml:space="preserve"> SUM(L110:CF110)</f>
        <v>7811.3128800385321</v>
      </c>
      <c r="K110" s="711"/>
      <c r="L110" s="711">
        <f t="shared" ref="L110:AQ110" si="83" xml:space="preserve"> IF(L$108 = 1, L100, L104)</f>
        <v>0</v>
      </c>
      <c r="M110" s="711">
        <f t="shared" si="83"/>
        <v>100</v>
      </c>
      <c r="N110" s="711">
        <f t="shared" si="83"/>
        <v>100</v>
      </c>
      <c r="O110" s="711">
        <f t="shared" si="83"/>
        <v>100</v>
      </c>
      <c r="P110" s="711">
        <f t="shared" si="83"/>
        <v>100</v>
      </c>
      <c r="Q110" s="711">
        <f t="shared" si="83"/>
        <v>100</v>
      </c>
      <c r="R110" s="711">
        <f t="shared" si="83"/>
        <v>100</v>
      </c>
      <c r="S110" s="711">
        <f t="shared" si="83"/>
        <v>100</v>
      </c>
      <c r="T110" s="711">
        <f t="shared" si="83"/>
        <v>100</v>
      </c>
      <c r="U110" s="711">
        <f t="shared" si="83"/>
        <v>100</v>
      </c>
      <c r="V110" s="711">
        <f t="shared" si="83"/>
        <v>100</v>
      </c>
      <c r="W110" s="711">
        <f t="shared" si="83"/>
        <v>100</v>
      </c>
      <c r="X110" s="711">
        <f t="shared" si="83"/>
        <v>100</v>
      </c>
      <c r="Y110" s="711">
        <f t="shared" si="83"/>
        <v>101.7316624230334</v>
      </c>
      <c r="Z110" s="711">
        <f t="shared" si="83"/>
        <v>101.7316624230334</v>
      </c>
      <c r="AA110" s="711">
        <f t="shared" si="83"/>
        <v>101.7316624230334</v>
      </c>
      <c r="AB110" s="711">
        <f t="shared" si="83"/>
        <v>101.7316624230334</v>
      </c>
      <c r="AC110" s="711">
        <f t="shared" si="83"/>
        <v>104.78361229572441</v>
      </c>
      <c r="AD110" s="711">
        <f t="shared" si="83"/>
        <v>104.78361229572441</v>
      </c>
      <c r="AE110" s="711">
        <f t="shared" si="83"/>
        <v>104.78361229572441</v>
      </c>
      <c r="AF110" s="711">
        <f t="shared" si="83"/>
        <v>104.78361229572441</v>
      </c>
      <c r="AG110" s="711">
        <f t="shared" si="83"/>
        <v>104.78361229572441</v>
      </c>
      <c r="AH110" s="711">
        <f t="shared" si="83"/>
        <v>104.78361229572441</v>
      </c>
      <c r="AI110" s="711">
        <f t="shared" si="83"/>
        <v>104.78361229572441</v>
      </c>
      <c r="AJ110" s="711">
        <f t="shared" si="83"/>
        <v>104.78361229572441</v>
      </c>
      <c r="AK110" s="711">
        <f t="shared" si="83"/>
        <v>104.78361229572441</v>
      </c>
      <c r="AL110" s="711">
        <f t="shared" si="83"/>
        <v>104.78361229572441</v>
      </c>
      <c r="AM110" s="711">
        <f t="shared" si="83"/>
        <v>104.78361229572441</v>
      </c>
      <c r="AN110" s="711">
        <f t="shared" si="83"/>
        <v>104.78361229572441</v>
      </c>
      <c r="AO110" s="711">
        <f t="shared" si="83"/>
        <v>107.93586128266624</v>
      </c>
      <c r="AP110" s="711">
        <f t="shared" si="83"/>
        <v>107.93586128266624</v>
      </c>
      <c r="AQ110" s="711">
        <f t="shared" si="83"/>
        <v>107.93586128266624</v>
      </c>
      <c r="AR110" s="711">
        <f t="shared" ref="AR110:BW110" si="84" xml:space="preserve"> IF(AR$108 = 1, AR100, AR104)</f>
        <v>107.93586128266624</v>
      </c>
      <c r="AS110" s="711">
        <f t="shared" si="84"/>
        <v>107.93586128266624</v>
      </c>
      <c r="AT110" s="711">
        <f t="shared" si="84"/>
        <v>107.93586128266624</v>
      </c>
      <c r="AU110" s="711">
        <f t="shared" si="84"/>
        <v>107.93586128266624</v>
      </c>
      <c r="AV110" s="711">
        <f t="shared" si="84"/>
        <v>107.93586128266624</v>
      </c>
      <c r="AW110" s="711">
        <f t="shared" si="84"/>
        <v>107.93586128266624</v>
      </c>
      <c r="AX110" s="711">
        <f t="shared" si="84"/>
        <v>107.93586128266624</v>
      </c>
      <c r="AY110" s="711">
        <f t="shared" si="84"/>
        <v>107.93586128266624</v>
      </c>
      <c r="AZ110" s="711">
        <f t="shared" si="84"/>
        <v>107.93586128266624</v>
      </c>
      <c r="BA110" s="711">
        <f t="shared" si="84"/>
        <v>111.17393712114622</v>
      </c>
      <c r="BB110" s="711">
        <f t="shared" si="84"/>
        <v>111.17393712114622</v>
      </c>
      <c r="BC110" s="711">
        <f t="shared" si="84"/>
        <v>111.17393712114622</v>
      </c>
      <c r="BD110" s="711">
        <f t="shared" si="84"/>
        <v>111.17393712114622</v>
      </c>
      <c r="BE110" s="711">
        <f t="shared" si="84"/>
        <v>111.17393712114622</v>
      </c>
      <c r="BF110" s="711">
        <f t="shared" si="84"/>
        <v>111.17393712114622</v>
      </c>
      <c r="BG110" s="711">
        <f t="shared" si="84"/>
        <v>111.17393712114622</v>
      </c>
      <c r="BH110" s="711">
        <f t="shared" si="84"/>
        <v>111.17393712114622</v>
      </c>
      <c r="BI110" s="711">
        <f t="shared" si="84"/>
        <v>111.17393712114622</v>
      </c>
      <c r="BJ110" s="711">
        <f t="shared" si="84"/>
        <v>111.17393712114622</v>
      </c>
      <c r="BK110" s="711">
        <f t="shared" si="84"/>
        <v>111.17393712114622</v>
      </c>
      <c r="BL110" s="711">
        <f t="shared" si="84"/>
        <v>111.17393712114622</v>
      </c>
      <c r="BM110" s="711">
        <f t="shared" si="84"/>
        <v>114.50915523478061</v>
      </c>
      <c r="BN110" s="711">
        <f t="shared" si="84"/>
        <v>114.50915523478061</v>
      </c>
      <c r="BO110" s="711">
        <f t="shared" si="84"/>
        <v>114.50915523478061</v>
      </c>
      <c r="BP110" s="711">
        <f t="shared" si="84"/>
        <v>114.50915523478061</v>
      </c>
      <c r="BQ110" s="711">
        <f t="shared" si="84"/>
        <v>114.50915523478061</v>
      </c>
      <c r="BR110" s="711">
        <f t="shared" si="84"/>
        <v>114.50915523478061</v>
      </c>
      <c r="BS110" s="711">
        <f t="shared" si="84"/>
        <v>114.50915523478061</v>
      </c>
      <c r="BT110" s="711">
        <f t="shared" si="84"/>
        <v>114.50915523478061</v>
      </c>
      <c r="BU110" s="711">
        <f t="shared" si="84"/>
        <v>114.50915523478061</v>
      </c>
      <c r="BV110" s="711">
        <f t="shared" si="84"/>
        <v>114.50915523478061</v>
      </c>
      <c r="BW110" s="711">
        <f t="shared" si="84"/>
        <v>114.50915523478061</v>
      </c>
      <c r="BX110" s="711">
        <f t="shared" ref="BX110:CE110" si="85" xml:space="preserve"> IF(BX$108 = 1, BX100, BX104)</f>
        <v>114.50915523478061</v>
      </c>
      <c r="BY110" s="711">
        <f t="shared" si="85"/>
        <v>117.94442989182403</v>
      </c>
      <c r="BZ110" s="711">
        <f t="shared" si="85"/>
        <v>117.94442989182403</v>
      </c>
      <c r="CA110" s="711">
        <f t="shared" si="85"/>
        <v>117.94442989182403</v>
      </c>
      <c r="CB110" s="711">
        <f t="shared" si="85"/>
        <v>117.94442989182403</v>
      </c>
      <c r="CC110" s="711">
        <f t="shared" si="85"/>
        <v>117.94442989182403</v>
      </c>
      <c r="CD110" s="711">
        <f t="shared" si="85"/>
        <v>117.94442989182403</v>
      </c>
      <c r="CE110" s="711">
        <f t="shared" si="85"/>
        <v>117.94442989182403</v>
      </c>
      <c r="CF110" s="711">
        <f t="shared" ref="CF110" si="86" xml:space="preserve"> IF(CF$108 = 1, CF100, CF104)</f>
        <v>117.94442989182403</v>
      </c>
    </row>
    <row r="111" spans="1:84" s="779" customFormat="1" ht="13.2" customHeight="1" x14ac:dyDescent="0.25">
      <c r="A111" s="710"/>
      <c r="B111" s="697"/>
      <c r="C111" s="697"/>
      <c r="D111" s="702"/>
      <c r="E111" s="700" t="str">
        <f xml:space="preserve"> "Units sales rate - " &amp; SetUp!$E$26</f>
        <v>Units sales rate - Trainers</v>
      </c>
      <c r="F111" s="700"/>
      <c r="G111" s="778" t="s">
        <v>40</v>
      </c>
      <c r="H111" s="700"/>
      <c r="I111" s="710"/>
      <c r="J111" s="711">
        <f t="shared" ref="J111:J112" si="87" xml:space="preserve"> SUM(L111:CF111)</f>
        <v>11716.969320057797</v>
      </c>
      <c r="K111" s="711"/>
      <c r="L111" s="711">
        <f t="shared" ref="L111:AQ111" si="88" xml:space="preserve"> IF(L$108 = 1, L101, L105)</f>
        <v>0</v>
      </c>
      <c r="M111" s="711">
        <f t="shared" si="88"/>
        <v>150</v>
      </c>
      <c r="N111" s="711">
        <f t="shared" si="88"/>
        <v>150</v>
      </c>
      <c r="O111" s="711">
        <f t="shared" si="88"/>
        <v>150</v>
      </c>
      <c r="P111" s="711">
        <f t="shared" si="88"/>
        <v>150</v>
      </c>
      <c r="Q111" s="711">
        <f t="shared" si="88"/>
        <v>150</v>
      </c>
      <c r="R111" s="711">
        <f t="shared" si="88"/>
        <v>150</v>
      </c>
      <c r="S111" s="711">
        <f t="shared" si="88"/>
        <v>150</v>
      </c>
      <c r="T111" s="711">
        <f t="shared" si="88"/>
        <v>150</v>
      </c>
      <c r="U111" s="711">
        <f t="shared" si="88"/>
        <v>150</v>
      </c>
      <c r="V111" s="711">
        <f t="shared" si="88"/>
        <v>150</v>
      </c>
      <c r="W111" s="711">
        <f t="shared" si="88"/>
        <v>150</v>
      </c>
      <c r="X111" s="711">
        <f t="shared" si="88"/>
        <v>150</v>
      </c>
      <c r="Y111" s="711">
        <f t="shared" si="88"/>
        <v>152.59749363455009</v>
      </c>
      <c r="Z111" s="711">
        <f t="shared" si="88"/>
        <v>152.59749363455009</v>
      </c>
      <c r="AA111" s="711">
        <f xml:space="preserve"> IF(AA$108 = 1, AA101, AA105)</f>
        <v>152.59749363455009</v>
      </c>
      <c r="AB111" s="711">
        <f t="shared" si="88"/>
        <v>152.59749363455009</v>
      </c>
      <c r="AC111" s="711">
        <f t="shared" si="88"/>
        <v>157.17541844358664</v>
      </c>
      <c r="AD111" s="711">
        <f t="shared" si="88"/>
        <v>157.17541844358664</v>
      </c>
      <c r="AE111" s="711">
        <f t="shared" si="88"/>
        <v>157.17541844358664</v>
      </c>
      <c r="AF111" s="711">
        <f t="shared" si="88"/>
        <v>157.17541844358664</v>
      </c>
      <c r="AG111" s="711">
        <f t="shared" si="88"/>
        <v>157.17541844358664</v>
      </c>
      <c r="AH111" s="711">
        <f t="shared" si="88"/>
        <v>157.17541844358664</v>
      </c>
      <c r="AI111" s="711">
        <f t="shared" si="88"/>
        <v>157.17541844358664</v>
      </c>
      <c r="AJ111" s="711">
        <f t="shared" si="88"/>
        <v>157.17541844358664</v>
      </c>
      <c r="AK111" s="711">
        <f t="shared" si="88"/>
        <v>157.17541844358664</v>
      </c>
      <c r="AL111" s="711">
        <f t="shared" si="88"/>
        <v>157.17541844358664</v>
      </c>
      <c r="AM111" s="711">
        <f t="shared" si="88"/>
        <v>157.17541844358664</v>
      </c>
      <c r="AN111" s="711">
        <f t="shared" si="88"/>
        <v>157.17541844358664</v>
      </c>
      <c r="AO111" s="711">
        <f t="shared" si="88"/>
        <v>161.90379192399936</v>
      </c>
      <c r="AP111" s="711">
        <f t="shared" si="88"/>
        <v>161.90379192399936</v>
      </c>
      <c r="AQ111" s="711">
        <f t="shared" si="88"/>
        <v>161.90379192399936</v>
      </c>
      <c r="AR111" s="711">
        <f t="shared" ref="AR111:BW111" si="89" xml:space="preserve"> IF(AR$108 = 1, AR101, AR105)</f>
        <v>161.90379192399936</v>
      </c>
      <c r="AS111" s="711">
        <f t="shared" si="89"/>
        <v>161.90379192399936</v>
      </c>
      <c r="AT111" s="711">
        <f t="shared" si="89"/>
        <v>161.90379192399936</v>
      </c>
      <c r="AU111" s="711">
        <f t="shared" si="89"/>
        <v>161.90379192399936</v>
      </c>
      <c r="AV111" s="711">
        <f t="shared" si="89"/>
        <v>161.90379192399936</v>
      </c>
      <c r="AW111" s="711">
        <f t="shared" si="89"/>
        <v>161.90379192399936</v>
      </c>
      <c r="AX111" s="711">
        <f t="shared" si="89"/>
        <v>161.90379192399936</v>
      </c>
      <c r="AY111" s="711">
        <f t="shared" si="89"/>
        <v>161.90379192399936</v>
      </c>
      <c r="AZ111" s="711">
        <f t="shared" si="89"/>
        <v>161.90379192399936</v>
      </c>
      <c r="BA111" s="711">
        <f t="shared" si="89"/>
        <v>166.76090568171935</v>
      </c>
      <c r="BB111" s="711">
        <f t="shared" si="89"/>
        <v>166.76090568171935</v>
      </c>
      <c r="BC111" s="711">
        <f t="shared" si="89"/>
        <v>166.76090568171935</v>
      </c>
      <c r="BD111" s="711">
        <f t="shared" si="89"/>
        <v>166.76090568171935</v>
      </c>
      <c r="BE111" s="711">
        <f t="shared" si="89"/>
        <v>166.76090568171935</v>
      </c>
      <c r="BF111" s="711">
        <f t="shared" si="89"/>
        <v>166.76090568171935</v>
      </c>
      <c r="BG111" s="711">
        <f t="shared" si="89"/>
        <v>166.76090568171935</v>
      </c>
      <c r="BH111" s="711">
        <f t="shared" si="89"/>
        <v>166.76090568171935</v>
      </c>
      <c r="BI111" s="711">
        <f t="shared" si="89"/>
        <v>166.76090568171935</v>
      </c>
      <c r="BJ111" s="711">
        <f t="shared" si="89"/>
        <v>166.76090568171935</v>
      </c>
      <c r="BK111" s="711">
        <f t="shared" si="89"/>
        <v>166.76090568171935</v>
      </c>
      <c r="BL111" s="711">
        <f t="shared" si="89"/>
        <v>166.76090568171935</v>
      </c>
      <c r="BM111" s="711">
        <f t="shared" si="89"/>
        <v>171.7637328521709</v>
      </c>
      <c r="BN111" s="711">
        <f t="shared" si="89"/>
        <v>171.7637328521709</v>
      </c>
      <c r="BO111" s="711">
        <f t="shared" si="89"/>
        <v>171.7637328521709</v>
      </c>
      <c r="BP111" s="711">
        <f t="shared" si="89"/>
        <v>171.7637328521709</v>
      </c>
      <c r="BQ111" s="711">
        <f t="shared" si="89"/>
        <v>171.7637328521709</v>
      </c>
      <c r="BR111" s="711">
        <f t="shared" si="89"/>
        <v>171.7637328521709</v>
      </c>
      <c r="BS111" s="711">
        <f t="shared" si="89"/>
        <v>171.7637328521709</v>
      </c>
      <c r="BT111" s="711">
        <f t="shared" si="89"/>
        <v>171.7637328521709</v>
      </c>
      <c r="BU111" s="711">
        <f t="shared" si="89"/>
        <v>171.7637328521709</v>
      </c>
      <c r="BV111" s="711">
        <f t="shared" si="89"/>
        <v>171.7637328521709</v>
      </c>
      <c r="BW111" s="711">
        <f t="shared" si="89"/>
        <v>171.7637328521709</v>
      </c>
      <c r="BX111" s="711">
        <f t="shared" ref="BX111:CE111" si="90" xml:space="preserve"> IF(BX$108 = 1, BX101, BX105)</f>
        <v>171.7637328521709</v>
      </c>
      <c r="BY111" s="711">
        <f t="shared" si="90"/>
        <v>176.91664483773604</v>
      </c>
      <c r="BZ111" s="711">
        <f t="shared" si="90"/>
        <v>176.91664483773604</v>
      </c>
      <c r="CA111" s="711">
        <f t="shared" si="90"/>
        <v>176.91664483773604</v>
      </c>
      <c r="CB111" s="711">
        <f t="shared" si="90"/>
        <v>176.91664483773604</v>
      </c>
      <c r="CC111" s="711">
        <f t="shared" si="90"/>
        <v>176.91664483773604</v>
      </c>
      <c r="CD111" s="711">
        <f t="shared" si="90"/>
        <v>176.91664483773604</v>
      </c>
      <c r="CE111" s="711">
        <f t="shared" si="90"/>
        <v>176.91664483773604</v>
      </c>
      <c r="CF111" s="711">
        <f t="shared" ref="CF111" si="91" xml:space="preserve"> IF(CF$108 = 1, CF101, CF105)</f>
        <v>176.91664483773604</v>
      </c>
    </row>
    <row r="112" spans="1:84" s="779" customFormat="1" ht="13.2" customHeight="1" x14ac:dyDescent="0.25">
      <c r="A112" s="710"/>
      <c r="B112" s="697"/>
      <c r="C112" s="697"/>
      <c r="D112" s="702"/>
      <c r="E112" s="700" t="str">
        <f xml:space="preserve"> "Units sales rate - " &amp; SetUp!$E$27</f>
        <v>Units sales rate - Boots</v>
      </c>
      <c r="F112" s="700"/>
      <c r="G112" s="778" t="s">
        <v>40</v>
      </c>
      <c r="H112" s="700"/>
      <c r="I112" s="710"/>
      <c r="J112" s="711">
        <f t="shared" si="87"/>
        <v>15622.625760077064</v>
      </c>
      <c r="K112" s="711"/>
      <c r="L112" s="711">
        <f t="shared" ref="L112:AQ112" si="92" xml:space="preserve"> IF(L$108 = 1, L102, L106)</f>
        <v>0</v>
      </c>
      <c r="M112" s="711">
        <f t="shared" si="92"/>
        <v>200</v>
      </c>
      <c r="N112" s="711">
        <f t="shared" si="92"/>
        <v>200</v>
      </c>
      <c r="O112" s="711">
        <f t="shared" si="92"/>
        <v>200</v>
      </c>
      <c r="P112" s="711">
        <f t="shared" si="92"/>
        <v>200</v>
      </c>
      <c r="Q112" s="711">
        <f t="shared" si="92"/>
        <v>200</v>
      </c>
      <c r="R112" s="711">
        <f t="shared" si="92"/>
        <v>200</v>
      </c>
      <c r="S112" s="711">
        <f t="shared" si="92"/>
        <v>200</v>
      </c>
      <c r="T112" s="711">
        <f t="shared" si="92"/>
        <v>200</v>
      </c>
      <c r="U112" s="711">
        <f t="shared" si="92"/>
        <v>200</v>
      </c>
      <c r="V112" s="711">
        <f t="shared" si="92"/>
        <v>200</v>
      </c>
      <c r="W112" s="711">
        <f t="shared" si="92"/>
        <v>200</v>
      </c>
      <c r="X112" s="711">
        <f t="shared" si="92"/>
        <v>200</v>
      </c>
      <c r="Y112" s="711">
        <f t="shared" si="92"/>
        <v>203.4633248460668</v>
      </c>
      <c r="Z112" s="711">
        <f t="shared" si="92"/>
        <v>203.4633248460668</v>
      </c>
      <c r="AA112" s="711">
        <f t="shared" si="92"/>
        <v>203.4633248460668</v>
      </c>
      <c r="AB112" s="711">
        <f t="shared" si="92"/>
        <v>203.4633248460668</v>
      </c>
      <c r="AC112" s="711">
        <f t="shared" si="92"/>
        <v>209.56722459144882</v>
      </c>
      <c r="AD112" s="711">
        <f t="shared" si="92"/>
        <v>209.56722459144882</v>
      </c>
      <c r="AE112" s="711">
        <f t="shared" si="92"/>
        <v>209.56722459144882</v>
      </c>
      <c r="AF112" s="711">
        <f t="shared" si="92"/>
        <v>209.56722459144882</v>
      </c>
      <c r="AG112" s="711">
        <f t="shared" si="92"/>
        <v>209.56722459144882</v>
      </c>
      <c r="AH112" s="711">
        <f t="shared" si="92"/>
        <v>209.56722459144882</v>
      </c>
      <c r="AI112" s="711">
        <f t="shared" si="92"/>
        <v>209.56722459144882</v>
      </c>
      <c r="AJ112" s="711">
        <f t="shared" si="92"/>
        <v>209.56722459144882</v>
      </c>
      <c r="AK112" s="711">
        <f t="shared" si="92"/>
        <v>209.56722459144882</v>
      </c>
      <c r="AL112" s="711">
        <f t="shared" si="92"/>
        <v>209.56722459144882</v>
      </c>
      <c r="AM112" s="711">
        <f t="shared" si="92"/>
        <v>209.56722459144882</v>
      </c>
      <c r="AN112" s="711">
        <f t="shared" si="92"/>
        <v>209.56722459144882</v>
      </c>
      <c r="AO112" s="711">
        <f t="shared" si="92"/>
        <v>215.87172256533248</v>
      </c>
      <c r="AP112" s="711">
        <f t="shared" si="92"/>
        <v>215.87172256533248</v>
      </c>
      <c r="AQ112" s="711">
        <f t="shared" si="92"/>
        <v>215.87172256533248</v>
      </c>
      <c r="AR112" s="711">
        <f t="shared" ref="AR112:BW112" si="93" xml:space="preserve"> IF(AR$108 = 1, AR102, AR106)</f>
        <v>215.87172256533248</v>
      </c>
      <c r="AS112" s="711">
        <f t="shared" si="93"/>
        <v>215.87172256533248</v>
      </c>
      <c r="AT112" s="711">
        <f t="shared" si="93"/>
        <v>215.87172256533248</v>
      </c>
      <c r="AU112" s="711">
        <f t="shared" si="93"/>
        <v>215.87172256533248</v>
      </c>
      <c r="AV112" s="711">
        <f t="shared" si="93"/>
        <v>215.87172256533248</v>
      </c>
      <c r="AW112" s="711">
        <f t="shared" si="93"/>
        <v>215.87172256533248</v>
      </c>
      <c r="AX112" s="711">
        <f t="shared" si="93"/>
        <v>215.87172256533248</v>
      </c>
      <c r="AY112" s="711">
        <f t="shared" si="93"/>
        <v>215.87172256533248</v>
      </c>
      <c r="AZ112" s="711">
        <f t="shared" si="93"/>
        <v>215.87172256533248</v>
      </c>
      <c r="BA112" s="711">
        <f t="shared" si="93"/>
        <v>222.34787424229245</v>
      </c>
      <c r="BB112" s="711">
        <f t="shared" si="93"/>
        <v>222.34787424229245</v>
      </c>
      <c r="BC112" s="711">
        <f t="shared" si="93"/>
        <v>222.34787424229245</v>
      </c>
      <c r="BD112" s="711">
        <f t="shared" si="93"/>
        <v>222.34787424229245</v>
      </c>
      <c r="BE112" s="711">
        <f t="shared" si="93"/>
        <v>222.34787424229245</v>
      </c>
      <c r="BF112" s="711">
        <f t="shared" si="93"/>
        <v>222.34787424229245</v>
      </c>
      <c r="BG112" s="711">
        <f t="shared" si="93"/>
        <v>222.34787424229245</v>
      </c>
      <c r="BH112" s="711">
        <f t="shared" si="93"/>
        <v>222.34787424229245</v>
      </c>
      <c r="BI112" s="711">
        <f t="shared" si="93"/>
        <v>222.34787424229245</v>
      </c>
      <c r="BJ112" s="711">
        <f t="shared" si="93"/>
        <v>222.34787424229245</v>
      </c>
      <c r="BK112" s="711">
        <f t="shared" si="93"/>
        <v>222.34787424229245</v>
      </c>
      <c r="BL112" s="711">
        <f t="shared" si="93"/>
        <v>222.34787424229245</v>
      </c>
      <c r="BM112" s="711">
        <f t="shared" si="93"/>
        <v>229.01831046956121</v>
      </c>
      <c r="BN112" s="711">
        <f t="shared" si="93"/>
        <v>229.01831046956121</v>
      </c>
      <c r="BO112" s="711">
        <f t="shared" si="93"/>
        <v>229.01831046956121</v>
      </c>
      <c r="BP112" s="711">
        <f t="shared" si="93"/>
        <v>229.01831046956121</v>
      </c>
      <c r="BQ112" s="711">
        <f t="shared" si="93"/>
        <v>229.01831046956121</v>
      </c>
      <c r="BR112" s="711">
        <f t="shared" si="93"/>
        <v>229.01831046956121</v>
      </c>
      <c r="BS112" s="711">
        <f t="shared" si="93"/>
        <v>229.01831046956121</v>
      </c>
      <c r="BT112" s="711">
        <f t="shared" si="93"/>
        <v>229.01831046956121</v>
      </c>
      <c r="BU112" s="711">
        <f t="shared" si="93"/>
        <v>229.01831046956121</v>
      </c>
      <c r="BV112" s="711">
        <f t="shared" si="93"/>
        <v>229.01831046956121</v>
      </c>
      <c r="BW112" s="711">
        <f t="shared" si="93"/>
        <v>229.01831046956121</v>
      </c>
      <c r="BX112" s="711">
        <f t="shared" ref="BX112:CE112" si="94" xml:space="preserve"> IF(BX$108 = 1, BX102, BX106)</f>
        <v>229.01831046956121</v>
      </c>
      <c r="BY112" s="711">
        <f t="shared" si="94"/>
        <v>235.88885978364806</v>
      </c>
      <c r="BZ112" s="711">
        <f t="shared" si="94"/>
        <v>235.88885978364806</v>
      </c>
      <c r="CA112" s="711">
        <f t="shared" si="94"/>
        <v>235.88885978364806</v>
      </c>
      <c r="CB112" s="711">
        <f t="shared" si="94"/>
        <v>235.88885978364806</v>
      </c>
      <c r="CC112" s="711">
        <f t="shared" si="94"/>
        <v>235.88885978364806</v>
      </c>
      <c r="CD112" s="711">
        <f t="shared" si="94"/>
        <v>235.88885978364806</v>
      </c>
      <c r="CE112" s="711">
        <f t="shared" si="94"/>
        <v>235.88885978364806</v>
      </c>
      <c r="CF112" s="711">
        <f t="shared" ref="CF112" si="95" xml:space="preserve"> IF(CF$108 = 1, CF102, CF106)</f>
        <v>235.88885978364806</v>
      </c>
    </row>
    <row r="113" spans="1:84" s="178" customFormat="1" ht="13.2" customHeight="1" x14ac:dyDescent="0.25">
      <c r="A113" s="182"/>
      <c r="B113" s="179"/>
      <c r="C113" s="179"/>
      <c r="D113" s="180"/>
      <c r="E113" s="181"/>
      <c r="F113" s="181"/>
      <c r="G113" s="146"/>
      <c r="H113" s="182"/>
      <c r="I113" s="182"/>
      <c r="J113" s="52"/>
      <c r="K113" s="334"/>
      <c r="L113" s="334"/>
      <c r="M113" s="334"/>
      <c r="N113" s="334"/>
      <c r="O113" s="334"/>
      <c r="P113" s="334"/>
      <c r="Q113" s="334"/>
      <c r="R113" s="334"/>
      <c r="S113" s="334"/>
      <c r="T113" s="334"/>
      <c r="U113" s="334"/>
      <c r="V113" s="334"/>
      <c r="W113" s="334"/>
      <c r="X113" s="334"/>
      <c r="Y113" s="334"/>
      <c r="Z113" s="334"/>
      <c r="AA113" s="334"/>
      <c r="AB113" s="334"/>
      <c r="AC113" s="334"/>
      <c r="AD113" s="334"/>
      <c r="AE113" s="334"/>
      <c r="AF113" s="334"/>
      <c r="AG113" s="334"/>
      <c r="AH113" s="334"/>
      <c r="AI113" s="334"/>
      <c r="AJ113" s="334"/>
      <c r="AK113" s="334"/>
      <c r="AL113" s="334"/>
      <c r="AM113" s="334"/>
      <c r="AN113" s="334"/>
      <c r="AO113" s="334"/>
      <c r="AP113" s="334"/>
      <c r="AQ113" s="334"/>
      <c r="AR113" s="334"/>
      <c r="AS113" s="334"/>
      <c r="AT113" s="334"/>
      <c r="AU113" s="334"/>
      <c r="AV113" s="334"/>
      <c r="AW113" s="334"/>
      <c r="AX113" s="334"/>
      <c r="AY113" s="334"/>
      <c r="AZ113" s="334"/>
      <c r="BA113" s="334"/>
      <c r="BB113" s="334"/>
      <c r="BC113" s="334"/>
      <c r="BD113" s="334"/>
      <c r="BE113" s="334"/>
      <c r="BF113" s="334"/>
      <c r="BG113" s="334"/>
      <c r="BH113" s="334"/>
      <c r="BI113" s="334"/>
      <c r="BJ113" s="334"/>
      <c r="BK113" s="334"/>
      <c r="BL113" s="334"/>
      <c r="BM113" s="334"/>
      <c r="BN113" s="334"/>
      <c r="BO113" s="334"/>
      <c r="BP113" s="334"/>
      <c r="BQ113" s="334"/>
      <c r="BR113" s="334"/>
      <c r="BS113" s="334"/>
      <c r="BT113" s="417"/>
      <c r="BU113" s="417"/>
      <c r="BV113" s="417"/>
      <c r="BW113" s="417"/>
      <c r="BX113" s="417"/>
      <c r="BY113" s="417"/>
      <c r="BZ113" s="417"/>
      <c r="CA113" s="417"/>
      <c r="CB113" s="417"/>
      <c r="CC113" s="417"/>
      <c r="CD113" s="417"/>
      <c r="CE113" s="417"/>
      <c r="CF113" s="417"/>
    </row>
    <row r="114" spans="1:84" s="178" customFormat="1" ht="13.2" customHeight="1" x14ac:dyDescent="0.25">
      <c r="A114" s="182"/>
      <c r="B114" s="179"/>
      <c r="C114" s="179"/>
      <c r="D114" s="180"/>
      <c r="E114" s="181"/>
      <c r="F114" s="181"/>
      <c r="G114" s="146"/>
      <c r="H114" s="182"/>
      <c r="I114" s="182"/>
      <c r="J114" s="52"/>
      <c r="K114" s="334"/>
      <c r="L114" s="334"/>
      <c r="M114" s="334"/>
      <c r="N114" s="334"/>
      <c r="O114" s="334"/>
      <c r="P114" s="334"/>
      <c r="Q114" s="334"/>
      <c r="R114" s="334"/>
      <c r="S114" s="334"/>
      <c r="T114" s="334"/>
      <c r="U114" s="334"/>
      <c r="V114" s="334"/>
      <c r="W114" s="334"/>
      <c r="X114" s="334"/>
      <c r="Y114" s="334"/>
      <c r="Z114" s="334"/>
      <c r="AA114" s="334"/>
      <c r="AB114" s="334"/>
      <c r="AC114" s="334"/>
      <c r="AD114" s="334"/>
      <c r="AE114" s="334"/>
      <c r="AF114" s="334"/>
      <c r="AG114" s="334"/>
      <c r="AH114" s="334"/>
      <c r="AI114" s="334"/>
      <c r="AJ114" s="334"/>
      <c r="AK114" s="334"/>
      <c r="AL114" s="334"/>
      <c r="AM114" s="334"/>
      <c r="AN114" s="334"/>
      <c r="AO114" s="334"/>
      <c r="AP114" s="334"/>
      <c r="AQ114" s="334"/>
      <c r="AR114" s="334"/>
      <c r="AS114" s="334"/>
      <c r="AT114" s="334"/>
      <c r="AU114" s="334"/>
      <c r="AV114" s="334"/>
      <c r="AW114" s="334"/>
      <c r="AX114" s="334"/>
      <c r="AY114" s="334"/>
      <c r="AZ114" s="334"/>
      <c r="BA114" s="334"/>
      <c r="BB114" s="334"/>
      <c r="BC114" s="334"/>
      <c r="BD114" s="334"/>
      <c r="BE114" s="334"/>
      <c r="BF114" s="334"/>
      <c r="BG114" s="334"/>
      <c r="BH114" s="334"/>
      <c r="BI114" s="334"/>
      <c r="BJ114" s="334"/>
      <c r="BK114" s="334"/>
      <c r="BL114" s="334"/>
      <c r="BM114" s="334"/>
      <c r="BN114" s="334"/>
      <c r="BO114" s="334"/>
      <c r="BP114" s="334"/>
      <c r="BQ114" s="334"/>
      <c r="BR114" s="334"/>
      <c r="BS114" s="334"/>
      <c r="BT114" s="417"/>
      <c r="BU114" s="417"/>
      <c r="BV114" s="417"/>
      <c r="BW114" s="417"/>
      <c r="BX114" s="417"/>
      <c r="BY114" s="417"/>
      <c r="BZ114" s="417"/>
      <c r="CA114" s="417"/>
      <c r="CB114" s="417"/>
      <c r="CC114" s="417"/>
      <c r="CD114" s="417"/>
      <c r="CE114" s="417"/>
      <c r="CF114" s="417"/>
    </row>
    <row r="115" spans="1:84" s="258" customFormat="1" ht="13.2" customHeight="1" x14ac:dyDescent="0.25">
      <c r="A115" s="232"/>
      <c r="B115" s="232" t="s">
        <v>120</v>
      </c>
      <c r="C115" s="232"/>
      <c r="D115" s="232"/>
      <c r="E115" s="232"/>
      <c r="F115" s="256"/>
      <c r="G115" s="257"/>
      <c r="H115" s="232"/>
      <c r="I115" s="232"/>
      <c r="J115" s="506"/>
      <c r="K115" s="506"/>
      <c r="L115" s="506"/>
      <c r="M115" s="506"/>
      <c r="N115" s="506"/>
      <c r="O115" s="506"/>
      <c r="P115" s="506"/>
      <c r="Q115" s="506"/>
      <c r="R115" s="506"/>
      <c r="S115" s="506"/>
      <c r="T115" s="506"/>
      <c r="U115" s="506"/>
      <c r="V115" s="506"/>
      <c r="W115" s="506"/>
      <c r="X115" s="506"/>
      <c r="Y115" s="506"/>
      <c r="Z115" s="506"/>
      <c r="AA115" s="506"/>
      <c r="AB115" s="506"/>
      <c r="AC115" s="506"/>
      <c r="AD115" s="506"/>
      <c r="AE115" s="506"/>
      <c r="AF115" s="506"/>
      <c r="AG115" s="506"/>
      <c r="AH115" s="506"/>
      <c r="AI115" s="506"/>
      <c r="AJ115" s="506"/>
      <c r="AK115" s="506"/>
      <c r="AL115" s="506"/>
      <c r="AM115" s="506"/>
      <c r="AN115" s="506"/>
      <c r="AO115" s="506"/>
      <c r="AP115" s="506"/>
      <c r="AQ115" s="506"/>
      <c r="AR115" s="506"/>
      <c r="AS115" s="506"/>
      <c r="AT115" s="506"/>
      <c r="AU115" s="506"/>
      <c r="AV115" s="506"/>
      <c r="AW115" s="506"/>
      <c r="AX115" s="506"/>
      <c r="AY115" s="506"/>
      <c r="AZ115" s="506"/>
      <c r="BA115" s="506"/>
      <c r="BB115" s="506"/>
      <c r="BC115" s="506"/>
      <c r="BD115" s="506"/>
      <c r="BE115" s="506"/>
      <c r="BF115" s="506"/>
      <c r="BG115" s="506"/>
      <c r="BH115" s="506"/>
      <c r="BI115" s="506"/>
      <c r="BJ115" s="506"/>
      <c r="BK115" s="506"/>
      <c r="BL115" s="506"/>
      <c r="BM115" s="506"/>
      <c r="BN115" s="506"/>
      <c r="BO115" s="506"/>
      <c r="BP115" s="506"/>
      <c r="BQ115" s="506"/>
      <c r="BR115" s="506"/>
      <c r="BS115" s="506"/>
      <c r="BT115" s="506"/>
      <c r="BU115" s="506"/>
      <c r="BV115" s="506"/>
      <c r="BW115" s="506"/>
      <c r="BX115" s="506"/>
      <c r="BY115" s="506"/>
      <c r="BZ115" s="506"/>
      <c r="CA115" s="506"/>
      <c r="CB115" s="506"/>
      <c r="CC115" s="506"/>
      <c r="CD115" s="506"/>
      <c r="CE115" s="506"/>
      <c r="CF115" s="506"/>
    </row>
    <row r="116" spans="1:84" s="178" customFormat="1" ht="13.2" customHeight="1" x14ac:dyDescent="0.25">
      <c r="A116" s="182"/>
      <c r="B116" s="179"/>
      <c r="C116" s="179"/>
      <c r="D116" s="180"/>
      <c r="E116" s="181"/>
      <c r="F116" s="181"/>
      <c r="G116" s="146"/>
      <c r="H116" s="182"/>
      <c r="I116" s="182"/>
      <c r="J116" s="52"/>
      <c r="K116" s="334"/>
      <c r="L116" s="334"/>
      <c r="M116" s="334"/>
      <c r="N116" s="334"/>
      <c r="O116" s="334"/>
      <c r="P116" s="334"/>
      <c r="Q116" s="334"/>
      <c r="R116" s="334"/>
      <c r="S116" s="334"/>
      <c r="T116" s="334"/>
      <c r="U116" s="334"/>
      <c r="V116" s="334"/>
      <c r="W116" s="334"/>
      <c r="X116" s="334"/>
      <c r="Y116" s="334"/>
      <c r="Z116" s="334"/>
      <c r="AA116" s="334"/>
      <c r="AB116" s="334"/>
      <c r="AC116" s="334"/>
      <c r="AD116" s="334"/>
      <c r="AE116" s="334"/>
      <c r="AF116" s="334"/>
      <c r="AG116" s="334"/>
      <c r="AH116" s="334"/>
      <c r="AI116" s="334"/>
      <c r="AJ116" s="334"/>
      <c r="AK116" s="334"/>
      <c r="AL116" s="334"/>
      <c r="AM116" s="334"/>
      <c r="AN116" s="334"/>
      <c r="AO116" s="334"/>
      <c r="AP116" s="334"/>
      <c r="AQ116" s="334"/>
      <c r="AR116" s="334"/>
      <c r="AS116" s="334"/>
      <c r="AT116" s="334"/>
      <c r="AU116" s="334"/>
      <c r="AV116" s="334"/>
      <c r="AW116" s="334"/>
      <c r="AX116" s="334"/>
      <c r="AY116" s="334"/>
      <c r="AZ116" s="334"/>
      <c r="BA116" s="334"/>
      <c r="BB116" s="334"/>
      <c r="BC116" s="334"/>
      <c r="BD116" s="334"/>
      <c r="BE116" s="334"/>
      <c r="BF116" s="334"/>
      <c r="BG116" s="334"/>
      <c r="BH116" s="334"/>
      <c r="BI116" s="334"/>
      <c r="BJ116" s="334"/>
      <c r="BK116" s="334"/>
      <c r="BL116" s="334"/>
      <c r="BM116" s="334"/>
      <c r="BN116" s="334"/>
      <c r="BO116" s="334"/>
      <c r="BP116" s="334"/>
      <c r="BQ116" s="334"/>
      <c r="BR116" s="334"/>
      <c r="BS116" s="334"/>
      <c r="BT116" s="417"/>
      <c r="BU116" s="417"/>
      <c r="BV116" s="417"/>
      <c r="BW116" s="417"/>
      <c r="BX116" s="417"/>
      <c r="BY116" s="417"/>
      <c r="BZ116" s="417"/>
      <c r="CA116" s="417"/>
      <c r="CB116" s="417"/>
      <c r="CC116" s="417"/>
      <c r="CD116" s="417"/>
      <c r="CE116" s="417"/>
      <c r="CF116" s="417"/>
    </row>
    <row r="117" spans="1:84" s="178" customFormat="1" ht="13.2" customHeight="1" x14ac:dyDescent="0.25">
      <c r="A117" s="182"/>
      <c r="B117" s="179"/>
      <c r="C117" s="179" t="s">
        <v>101</v>
      </c>
      <c r="D117" s="180"/>
      <c r="E117" s="181"/>
      <c r="F117" s="181"/>
      <c r="G117" s="146"/>
      <c r="H117" s="182"/>
      <c r="I117" s="182"/>
      <c r="J117" s="52"/>
      <c r="K117" s="334"/>
      <c r="L117" s="334"/>
      <c r="M117" s="334"/>
      <c r="N117" s="334"/>
      <c r="O117" s="334"/>
      <c r="P117" s="334"/>
      <c r="Q117" s="334"/>
      <c r="R117" s="334"/>
      <c r="S117" s="334"/>
      <c r="T117" s="334"/>
      <c r="U117" s="334"/>
      <c r="V117" s="334"/>
      <c r="W117" s="334"/>
      <c r="X117" s="334"/>
      <c r="Y117" s="334"/>
      <c r="Z117" s="334"/>
      <c r="AA117" s="334"/>
      <c r="AB117" s="334"/>
      <c r="AC117" s="334"/>
      <c r="AD117" s="334"/>
      <c r="AE117" s="334"/>
      <c r="AF117" s="334"/>
      <c r="AG117" s="334"/>
      <c r="AH117" s="334"/>
      <c r="AI117" s="334"/>
      <c r="AJ117" s="334"/>
      <c r="AK117" s="334"/>
      <c r="AL117" s="334"/>
      <c r="AM117" s="334"/>
      <c r="AN117" s="334"/>
      <c r="AO117" s="334"/>
      <c r="AP117" s="334"/>
      <c r="AQ117" s="334"/>
      <c r="AR117" s="334"/>
      <c r="AS117" s="334"/>
      <c r="AT117" s="334"/>
      <c r="AU117" s="334"/>
      <c r="AV117" s="334"/>
      <c r="AW117" s="334"/>
      <c r="AX117" s="334"/>
      <c r="AY117" s="334"/>
      <c r="AZ117" s="334"/>
      <c r="BA117" s="334"/>
      <c r="BB117" s="334"/>
      <c r="BC117" s="334"/>
      <c r="BD117" s="334"/>
      <c r="BE117" s="334"/>
      <c r="BF117" s="334"/>
      <c r="BG117" s="334"/>
      <c r="BH117" s="334"/>
      <c r="BI117" s="334"/>
      <c r="BJ117" s="334"/>
      <c r="BK117" s="334"/>
      <c r="BL117" s="334"/>
      <c r="BM117" s="334"/>
      <c r="BN117" s="334"/>
      <c r="BO117" s="334"/>
      <c r="BP117" s="334"/>
      <c r="BQ117" s="334"/>
      <c r="BR117" s="334"/>
      <c r="BS117" s="334"/>
      <c r="BT117" s="417"/>
      <c r="BU117" s="417"/>
      <c r="BV117" s="417"/>
      <c r="BW117" s="417"/>
      <c r="BX117" s="417"/>
      <c r="BY117" s="417"/>
      <c r="BZ117" s="417"/>
      <c r="CA117" s="417"/>
      <c r="CB117" s="417"/>
      <c r="CC117" s="417"/>
      <c r="CD117" s="417"/>
      <c r="CE117" s="417"/>
      <c r="CF117" s="417"/>
    </row>
    <row r="118" spans="1:84" s="178" customFormat="1" ht="13.2" customHeight="1" x14ac:dyDescent="0.25">
      <c r="A118" s="182"/>
      <c r="B118" s="179"/>
      <c r="C118" s="179"/>
      <c r="D118" s="180"/>
      <c r="E118" s="181"/>
      <c r="F118" s="181"/>
      <c r="G118" s="146"/>
      <c r="H118" s="182"/>
      <c r="I118" s="182"/>
      <c r="J118" s="52"/>
      <c r="K118" s="334"/>
      <c r="L118" s="334"/>
      <c r="M118" s="334"/>
      <c r="N118" s="334"/>
      <c r="O118" s="334"/>
      <c r="P118" s="334"/>
      <c r="Q118" s="334"/>
      <c r="R118" s="334"/>
      <c r="S118" s="334"/>
      <c r="T118" s="334"/>
      <c r="U118" s="334"/>
      <c r="V118" s="334"/>
      <c r="W118" s="334"/>
      <c r="X118" s="334"/>
      <c r="Y118" s="334"/>
      <c r="Z118" s="334"/>
      <c r="AA118" s="334"/>
      <c r="AB118" s="334"/>
      <c r="AC118" s="334"/>
      <c r="AD118" s="334"/>
      <c r="AE118" s="334"/>
      <c r="AF118" s="334"/>
      <c r="AG118" s="334"/>
      <c r="AH118" s="334"/>
      <c r="AI118" s="334"/>
      <c r="AJ118" s="334"/>
      <c r="AK118" s="334"/>
      <c r="AL118" s="334"/>
      <c r="AM118" s="334"/>
      <c r="AN118" s="334"/>
      <c r="AO118" s="334"/>
      <c r="AP118" s="334"/>
      <c r="AQ118" s="334"/>
      <c r="AR118" s="334"/>
      <c r="AS118" s="334"/>
      <c r="AT118" s="334"/>
      <c r="AU118" s="334"/>
      <c r="AV118" s="334"/>
      <c r="AW118" s="334"/>
      <c r="AX118" s="334"/>
      <c r="AY118" s="334"/>
      <c r="AZ118" s="334"/>
      <c r="BA118" s="334"/>
      <c r="BB118" s="334"/>
      <c r="BC118" s="334"/>
      <c r="BD118" s="334"/>
      <c r="BE118" s="334"/>
      <c r="BF118" s="334"/>
      <c r="BG118" s="334"/>
      <c r="BH118" s="334"/>
      <c r="BI118" s="334"/>
      <c r="BJ118" s="334"/>
      <c r="BK118" s="334"/>
      <c r="BL118" s="334"/>
      <c r="BM118" s="334"/>
      <c r="BN118" s="334"/>
      <c r="BO118" s="334"/>
      <c r="BP118" s="334"/>
      <c r="BQ118" s="334"/>
      <c r="BR118" s="334"/>
      <c r="BS118" s="334"/>
      <c r="BT118" s="417"/>
      <c r="BU118" s="417"/>
      <c r="BV118" s="417"/>
      <c r="BW118" s="417"/>
      <c r="BX118" s="417"/>
      <c r="BY118" s="417"/>
      <c r="BZ118" s="417"/>
      <c r="CA118" s="417"/>
      <c r="CB118" s="417"/>
      <c r="CC118" s="417"/>
      <c r="CD118" s="417"/>
      <c r="CE118" s="417"/>
      <c r="CF118" s="417"/>
    </row>
    <row r="119" spans="1:84" s="178" customFormat="1" ht="13.2" customHeight="1" x14ac:dyDescent="0.25">
      <c r="A119" s="182"/>
      <c r="B119" s="179"/>
      <c r="C119" s="179"/>
      <c r="D119" s="180"/>
      <c r="E119" s="181" t="str">
        <f t="shared" ref="E119:AJ119" si="96" xml:space="preserve"> E$77</f>
        <v>Units sold - Shoes</v>
      </c>
      <c r="F119" s="181">
        <f t="shared" si="96"/>
        <v>0</v>
      </c>
      <c r="G119" s="181" t="str">
        <f t="shared" si="96"/>
        <v>units</v>
      </c>
      <c r="H119" s="181">
        <f t="shared" si="96"/>
        <v>0</v>
      </c>
      <c r="I119" s="181">
        <f t="shared" si="96"/>
        <v>0</v>
      </c>
      <c r="J119" s="649">
        <f t="shared" si="96"/>
        <v>22840.4928</v>
      </c>
      <c r="K119" s="649">
        <f t="shared" si="96"/>
        <v>0</v>
      </c>
      <c r="L119" s="649">
        <f t="shared" si="96"/>
        <v>0</v>
      </c>
      <c r="M119" s="649">
        <f t="shared" si="96"/>
        <v>320</v>
      </c>
      <c r="N119" s="649">
        <f t="shared" si="96"/>
        <v>320</v>
      </c>
      <c r="O119" s="649">
        <f t="shared" si="96"/>
        <v>360</v>
      </c>
      <c r="P119" s="649">
        <f t="shared" si="96"/>
        <v>440</v>
      </c>
      <c r="Q119" s="649">
        <f t="shared" si="96"/>
        <v>440</v>
      </c>
      <c r="R119" s="649">
        <f t="shared" si="96"/>
        <v>400</v>
      </c>
      <c r="S119" s="649">
        <f t="shared" si="96"/>
        <v>320</v>
      </c>
      <c r="T119" s="649">
        <f t="shared" si="96"/>
        <v>280</v>
      </c>
      <c r="U119" s="649">
        <f t="shared" si="96"/>
        <v>280</v>
      </c>
      <c r="V119" s="649">
        <f t="shared" si="96"/>
        <v>280</v>
      </c>
      <c r="W119" s="649">
        <f t="shared" si="96"/>
        <v>280</v>
      </c>
      <c r="X119" s="649">
        <f t="shared" si="96"/>
        <v>280</v>
      </c>
      <c r="Y119" s="649">
        <f t="shared" si="96"/>
        <v>320</v>
      </c>
      <c r="Z119" s="649">
        <f t="shared" si="96"/>
        <v>320</v>
      </c>
      <c r="AA119" s="649">
        <f t="shared" si="96"/>
        <v>360</v>
      </c>
      <c r="AB119" s="649">
        <f t="shared" si="96"/>
        <v>440</v>
      </c>
      <c r="AC119" s="649">
        <f t="shared" si="96"/>
        <v>440</v>
      </c>
      <c r="AD119" s="649">
        <f t="shared" si="96"/>
        <v>400</v>
      </c>
      <c r="AE119" s="649">
        <f t="shared" si="96"/>
        <v>320</v>
      </c>
      <c r="AF119" s="649">
        <f t="shared" si="96"/>
        <v>280</v>
      </c>
      <c r="AG119" s="649">
        <f t="shared" si="96"/>
        <v>280</v>
      </c>
      <c r="AH119" s="649">
        <f t="shared" si="96"/>
        <v>280</v>
      </c>
      <c r="AI119" s="649">
        <f t="shared" si="96"/>
        <v>280</v>
      </c>
      <c r="AJ119" s="649">
        <f t="shared" si="96"/>
        <v>280</v>
      </c>
      <c r="AK119" s="649">
        <f t="shared" ref="AK119:BP119" si="97" xml:space="preserve"> AK$77</f>
        <v>313.60000000000002</v>
      </c>
      <c r="AL119" s="649">
        <f t="shared" si="97"/>
        <v>313.60000000000002</v>
      </c>
      <c r="AM119" s="649">
        <f t="shared" si="97"/>
        <v>352.8</v>
      </c>
      <c r="AN119" s="649">
        <f t="shared" si="97"/>
        <v>431.2</v>
      </c>
      <c r="AO119" s="649">
        <f t="shared" si="97"/>
        <v>431.2</v>
      </c>
      <c r="AP119" s="649">
        <f t="shared" si="97"/>
        <v>392</v>
      </c>
      <c r="AQ119" s="649">
        <f t="shared" si="97"/>
        <v>313.60000000000002</v>
      </c>
      <c r="AR119" s="649">
        <f t="shared" si="97"/>
        <v>274.40000000000003</v>
      </c>
      <c r="AS119" s="649">
        <f t="shared" si="97"/>
        <v>274.40000000000003</v>
      </c>
      <c r="AT119" s="649">
        <f t="shared" si="97"/>
        <v>274.40000000000003</v>
      </c>
      <c r="AU119" s="649">
        <f t="shared" si="97"/>
        <v>274.40000000000003</v>
      </c>
      <c r="AV119" s="649">
        <f t="shared" si="97"/>
        <v>274.40000000000003</v>
      </c>
      <c r="AW119" s="649">
        <f t="shared" si="97"/>
        <v>304.19200000000001</v>
      </c>
      <c r="AX119" s="649">
        <f t="shared" si="97"/>
        <v>304.19200000000001</v>
      </c>
      <c r="AY119" s="649">
        <f t="shared" si="97"/>
        <v>342.21600000000001</v>
      </c>
      <c r="AZ119" s="649">
        <f t="shared" si="97"/>
        <v>418.26400000000001</v>
      </c>
      <c r="BA119" s="649">
        <f t="shared" si="97"/>
        <v>418.26400000000001</v>
      </c>
      <c r="BB119" s="649">
        <f t="shared" si="97"/>
        <v>380.24</v>
      </c>
      <c r="BC119" s="649">
        <f t="shared" si="97"/>
        <v>304.19200000000001</v>
      </c>
      <c r="BD119" s="649">
        <f t="shared" si="97"/>
        <v>266.16800000000001</v>
      </c>
      <c r="BE119" s="649">
        <f t="shared" si="97"/>
        <v>266.16800000000001</v>
      </c>
      <c r="BF119" s="649">
        <f t="shared" si="97"/>
        <v>266.16800000000001</v>
      </c>
      <c r="BG119" s="649">
        <f t="shared" si="97"/>
        <v>266.16800000000001</v>
      </c>
      <c r="BH119" s="649">
        <f t="shared" si="97"/>
        <v>266.16800000000001</v>
      </c>
      <c r="BI119" s="649">
        <f t="shared" si="97"/>
        <v>292.02431999999999</v>
      </c>
      <c r="BJ119" s="649">
        <f t="shared" si="97"/>
        <v>292.02431999999999</v>
      </c>
      <c r="BK119" s="649">
        <f t="shared" si="97"/>
        <v>328.52735999999993</v>
      </c>
      <c r="BL119" s="649">
        <f t="shared" si="97"/>
        <v>401.53343999999998</v>
      </c>
      <c r="BM119" s="649">
        <f t="shared" si="97"/>
        <v>401.53343999999998</v>
      </c>
      <c r="BN119" s="649">
        <f t="shared" si="97"/>
        <v>365.03039999999999</v>
      </c>
      <c r="BO119" s="649">
        <f t="shared" si="97"/>
        <v>292.02431999999999</v>
      </c>
      <c r="BP119" s="649">
        <f t="shared" si="97"/>
        <v>255.52127999999999</v>
      </c>
      <c r="BQ119" s="649">
        <f t="shared" ref="BQ119:CF119" si="98" xml:space="preserve"> BQ$77</f>
        <v>255.52127999999999</v>
      </c>
      <c r="BR119" s="649">
        <f t="shared" si="98"/>
        <v>255.52127999999999</v>
      </c>
      <c r="BS119" s="649">
        <f t="shared" si="98"/>
        <v>255.52127999999999</v>
      </c>
      <c r="BT119" s="649">
        <f t="shared" si="98"/>
        <v>255.52127999999999</v>
      </c>
      <c r="BU119" s="649">
        <f t="shared" si="98"/>
        <v>277.42310399999997</v>
      </c>
      <c r="BV119" s="649">
        <f t="shared" si="98"/>
        <v>277.42310399999997</v>
      </c>
      <c r="BW119" s="649">
        <f t="shared" si="98"/>
        <v>312.10099199999996</v>
      </c>
      <c r="BX119" s="649">
        <f t="shared" si="98"/>
        <v>381.45676799999995</v>
      </c>
      <c r="BY119" s="649">
        <f t="shared" si="98"/>
        <v>381.45676799999995</v>
      </c>
      <c r="BZ119" s="649">
        <f t="shared" si="98"/>
        <v>346.77888000000002</v>
      </c>
      <c r="CA119" s="649">
        <f t="shared" si="98"/>
        <v>277.42310399999997</v>
      </c>
      <c r="CB119" s="649">
        <f t="shared" si="98"/>
        <v>242.745216</v>
      </c>
      <c r="CC119" s="649">
        <f t="shared" si="98"/>
        <v>242.745216</v>
      </c>
      <c r="CD119" s="649">
        <f t="shared" si="98"/>
        <v>242.745216</v>
      </c>
      <c r="CE119" s="649">
        <f t="shared" si="98"/>
        <v>242.745216</v>
      </c>
      <c r="CF119" s="649">
        <f t="shared" si="98"/>
        <v>242.745216</v>
      </c>
    </row>
    <row r="120" spans="1:84" s="178" customFormat="1" ht="13.2" customHeight="1" x14ac:dyDescent="0.25">
      <c r="A120" s="182"/>
      <c r="B120" s="179"/>
      <c r="C120" s="179"/>
      <c r="D120" s="180"/>
      <c r="E120" s="181" t="str">
        <f t="shared" ref="E120:AJ120" si="99" xml:space="preserve"> E$78</f>
        <v>Units sold - Trainers</v>
      </c>
      <c r="F120" s="181">
        <f t="shared" si="99"/>
        <v>0</v>
      </c>
      <c r="G120" s="181" t="str">
        <f t="shared" si="99"/>
        <v>units</v>
      </c>
      <c r="H120" s="181">
        <f t="shared" si="99"/>
        <v>0</v>
      </c>
      <c r="I120" s="181">
        <f t="shared" si="99"/>
        <v>0</v>
      </c>
      <c r="J120" s="649">
        <f t="shared" si="99"/>
        <v>14254.300000000005</v>
      </c>
      <c r="K120" s="649">
        <f t="shared" si="99"/>
        <v>0</v>
      </c>
      <c r="L120" s="649">
        <f t="shared" si="99"/>
        <v>0</v>
      </c>
      <c r="M120" s="649">
        <f t="shared" si="99"/>
        <v>160</v>
      </c>
      <c r="N120" s="649">
        <f t="shared" si="99"/>
        <v>160</v>
      </c>
      <c r="O120" s="649">
        <f t="shared" si="99"/>
        <v>180</v>
      </c>
      <c r="P120" s="649">
        <f t="shared" si="99"/>
        <v>220</v>
      </c>
      <c r="Q120" s="649">
        <f t="shared" si="99"/>
        <v>220</v>
      </c>
      <c r="R120" s="649">
        <f t="shared" si="99"/>
        <v>200</v>
      </c>
      <c r="S120" s="649">
        <f t="shared" si="99"/>
        <v>160</v>
      </c>
      <c r="T120" s="649">
        <f t="shared" si="99"/>
        <v>140</v>
      </c>
      <c r="U120" s="649">
        <f t="shared" si="99"/>
        <v>140</v>
      </c>
      <c r="V120" s="649">
        <f t="shared" si="99"/>
        <v>140</v>
      </c>
      <c r="W120" s="649">
        <f t="shared" si="99"/>
        <v>140</v>
      </c>
      <c r="X120" s="649">
        <f t="shared" si="99"/>
        <v>140</v>
      </c>
      <c r="Y120" s="649">
        <f t="shared" si="99"/>
        <v>160</v>
      </c>
      <c r="Z120" s="649">
        <f t="shared" si="99"/>
        <v>160</v>
      </c>
      <c r="AA120" s="649">
        <f t="shared" si="99"/>
        <v>180</v>
      </c>
      <c r="AB120" s="649">
        <f t="shared" si="99"/>
        <v>220</v>
      </c>
      <c r="AC120" s="649">
        <f t="shared" si="99"/>
        <v>220</v>
      </c>
      <c r="AD120" s="649">
        <f t="shared" si="99"/>
        <v>200</v>
      </c>
      <c r="AE120" s="649">
        <f t="shared" si="99"/>
        <v>160</v>
      </c>
      <c r="AF120" s="649">
        <f t="shared" si="99"/>
        <v>140</v>
      </c>
      <c r="AG120" s="649">
        <f t="shared" si="99"/>
        <v>140</v>
      </c>
      <c r="AH120" s="649">
        <f t="shared" si="99"/>
        <v>140</v>
      </c>
      <c r="AI120" s="649">
        <f t="shared" si="99"/>
        <v>140</v>
      </c>
      <c r="AJ120" s="649">
        <f t="shared" si="99"/>
        <v>140</v>
      </c>
      <c r="AK120" s="649">
        <f t="shared" ref="AK120:BP120" si="100" xml:space="preserve"> AK$78</f>
        <v>168</v>
      </c>
      <c r="AL120" s="649">
        <f t="shared" si="100"/>
        <v>168</v>
      </c>
      <c r="AM120" s="649">
        <f t="shared" si="100"/>
        <v>189</v>
      </c>
      <c r="AN120" s="649">
        <f t="shared" si="100"/>
        <v>231</v>
      </c>
      <c r="AO120" s="649">
        <f t="shared" si="100"/>
        <v>231</v>
      </c>
      <c r="AP120" s="649">
        <f t="shared" si="100"/>
        <v>210</v>
      </c>
      <c r="AQ120" s="649">
        <f t="shared" si="100"/>
        <v>168</v>
      </c>
      <c r="AR120" s="649">
        <f t="shared" si="100"/>
        <v>147</v>
      </c>
      <c r="AS120" s="649">
        <f t="shared" si="100"/>
        <v>147</v>
      </c>
      <c r="AT120" s="649">
        <f t="shared" si="100"/>
        <v>147</v>
      </c>
      <c r="AU120" s="649">
        <f t="shared" si="100"/>
        <v>147</v>
      </c>
      <c r="AV120" s="649">
        <f t="shared" si="100"/>
        <v>147</v>
      </c>
      <c r="AW120" s="649">
        <f t="shared" si="100"/>
        <v>184.80000000000004</v>
      </c>
      <c r="AX120" s="649">
        <f t="shared" si="100"/>
        <v>184.80000000000004</v>
      </c>
      <c r="AY120" s="649">
        <f t="shared" si="100"/>
        <v>207.90000000000003</v>
      </c>
      <c r="AZ120" s="649">
        <f t="shared" si="100"/>
        <v>254.10000000000005</v>
      </c>
      <c r="BA120" s="649">
        <f t="shared" si="100"/>
        <v>254.10000000000005</v>
      </c>
      <c r="BB120" s="649">
        <f t="shared" si="100"/>
        <v>231.00000000000006</v>
      </c>
      <c r="BC120" s="649">
        <f t="shared" si="100"/>
        <v>184.80000000000004</v>
      </c>
      <c r="BD120" s="649">
        <f t="shared" si="100"/>
        <v>161.70000000000005</v>
      </c>
      <c r="BE120" s="649">
        <f t="shared" si="100"/>
        <v>161.70000000000005</v>
      </c>
      <c r="BF120" s="649">
        <f t="shared" si="100"/>
        <v>161.70000000000005</v>
      </c>
      <c r="BG120" s="649">
        <f t="shared" si="100"/>
        <v>161.70000000000005</v>
      </c>
      <c r="BH120" s="649">
        <f t="shared" si="100"/>
        <v>161.70000000000005</v>
      </c>
      <c r="BI120" s="649">
        <f t="shared" si="100"/>
        <v>212.52000000000004</v>
      </c>
      <c r="BJ120" s="649">
        <f t="shared" si="100"/>
        <v>212.52000000000004</v>
      </c>
      <c r="BK120" s="649">
        <f t="shared" si="100"/>
        <v>239.08500000000004</v>
      </c>
      <c r="BL120" s="649">
        <f t="shared" si="100"/>
        <v>292.21500000000003</v>
      </c>
      <c r="BM120" s="649">
        <f t="shared" si="100"/>
        <v>292.21500000000003</v>
      </c>
      <c r="BN120" s="649">
        <f t="shared" si="100"/>
        <v>265.65000000000003</v>
      </c>
      <c r="BO120" s="649">
        <f t="shared" si="100"/>
        <v>212.52000000000004</v>
      </c>
      <c r="BP120" s="649">
        <f t="shared" si="100"/>
        <v>185.95500000000004</v>
      </c>
      <c r="BQ120" s="649">
        <f t="shared" ref="BQ120:CF120" si="101" xml:space="preserve"> BQ$78</f>
        <v>185.95500000000004</v>
      </c>
      <c r="BR120" s="649">
        <f t="shared" si="101"/>
        <v>185.95500000000004</v>
      </c>
      <c r="BS120" s="649">
        <f t="shared" si="101"/>
        <v>185.95500000000004</v>
      </c>
      <c r="BT120" s="649">
        <f t="shared" si="101"/>
        <v>185.95500000000004</v>
      </c>
      <c r="BU120" s="649">
        <f t="shared" si="101"/>
        <v>255.02400000000003</v>
      </c>
      <c r="BV120" s="649">
        <f t="shared" si="101"/>
        <v>255.02400000000003</v>
      </c>
      <c r="BW120" s="649">
        <f t="shared" si="101"/>
        <v>286.90199999999999</v>
      </c>
      <c r="BX120" s="649">
        <f t="shared" si="101"/>
        <v>350.65800000000002</v>
      </c>
      <c r="BY120" s="649">
        <f t="shared" si="101"/>
        <v>350.65800000000002</v>
      </c>
      <c r="BZ120" s="649">
        <f t="shared" si="101"/>
        <v>318.78000000000003</v>
      </c>
      <c r="CA120" s="649">
        <f t="shared" si="101"/>
        <v>255.02400000000003</v>
      </c>
      <c r="CB120" s="649">
        <f t="shared" si="101"/>
        <v>223.14600000000004</v>
      </c>
      <c r="CC120" s="649">
        <f t="shared" si="101"/>
        <v>223.14600000000004</v>
      </c>
      <c r="CD120" s="649">
        <f t="shared" si="101"/>
        <v>223.14600000000004</v>
      </c>
      <c r="CE120" s="649">
        <f t="shared" si="101"/>
        <v>223.14600000000004</v>
      </c>
      <c r="CF120" s="649">
        <f t="shared" si="101"/>
        <v>223.14600000000004</v>
      </c>
    </row>
    <row r="121" spans="1:84" s="178" customFormat="1" ht="13.2" customHeight="1" x14ac:dyDescent="0.25">
      <c r="A121" s="182"/>
      <c r="B121" s="179"/>
      <c r="C121" s="179"/>
      <c r="D121" s="180"/>
      <c r="E121" s="181" t="str">
        <f t="shared" ref="E121:AJ121" si="102" xml:space="preserve"> E$79</f>
        <v>Units sold - Boots</v>
      </c>
      <c r="F121" s="181">
        <f t="shared" si="102"/>
        <v>0</v>
      </c>
      <c r="G121" s="181" t="str">
        <f t="shared" si="102"/>
        <v>units</v>
      </c>
      <c r="H121" s="181">
        <f t="shared" si="102"/>
        <v>0</v>
      </c>
      <c r="I121" s="181">
        <f t="shared" si="102"/>
        <v>0</v>
      </c>
      <c r="J121" s="649">
        <f t="shared" si="102"/>
        <v>22962.5</v>
      </c>
      <c r="K121" s="649">
        <f t="shared" si="102"/>
        <v>0</v>
      </c>
      <c r="L121" s="649">
        <f t="shared" si="102"/>
        <v>0</v>
      </c>
      <c r="M121" s="649">
        <f t="shared" si="102"/>
        <v>200</v>
      </c>
      <c r="N121" s="649">
        <f t="shared" si="102"/>
        <v>200</v>
      </c>
      <c r="O121" s="649">
        <f t="shared" si="102"/>
        <v>225</v>
      </c>
      <c r="P121" s="649">
        <f t="shared" si="102"/>
        <v>275</v>
      </c>
      <c r="Q121" s="649">
        <f t="shared" si="102"/>
        <v>275</v>
      </c>
      <c r="R121" s="649">
        <f t="shared" si="102"/>
        <v>250</v>
      </c>
      <c r="S121" s="649">
        <f t="shared" si="102"/>
        <v>200</v>
      </c>
      <c r="T121" s="649">
        <f t="shared" si="102"/>
        <v>175.00000000000003</v>
      </c>
      <c r="U121" s="649">
        <f t="shared" si="102"/>
        <v>175.00000000000003</v>
      </c>
      <c r="V121" s="649">
        <f t="shared" si="102"/>
        <v>175.00000000000003</v>
      </c>
      <c r="W121" s="649">
        <f t="shared" si="102"/>
        <v>175.00000000000003</v>
      </c>
      <c r="X121" s="649">
        <f t="shared" si="102"/>
        <v>175.00000000000003</v>
      </c>
      <c r="Y121" s="649">
        <f t="shared" si="102"/>
        <v>200</v>
      </c>
      <c r="Z121" s="649">
        <f t="shared" si="102"/>
        <v>200</v>
      </c>
      <c r="AA121" s="649">
        <f t="shared" si="102"/>
        <v>225</v>
      </c>
      <c r="AB121" s="649">
        <f t="shared" si="102"/>
        <v>275</v>
      </c>
      <c r="AC121" s="649">
        <f t="shared" si="102"/>
        <v>275</v>
      </c>
      <c r="AD121" s="649">
        <f t="shared" si="102"/>
        <v>250</v>
      </c>
      <c r="AE121" s="649">
        <f t="shared" si="102"/>
        <v>200</v>
      </c>
      <c r="AF121" s="649">
        <f t="shared" si="102"/>
        <v>175.00000000000003</v>
      </c>
      <c r="AG121" s="649">
        <f t="shared" si="102"/>
        <v>175.00000000000003</v>
      </c>
      <c r="AH121" s="649">
        <f t="shared" si="102"/>
        <v>175.00000000000003</v>
      </c>
      <c r="AI121" s="649">
        <f t="shared" si="102"/>
        <v>175.00000000000003</v>
      </c>
      <c r="AJ121" s="649">
        <f t="shared" si="102"/>
        <v>175.00000000000003</v>
      </c>
      <c r="AK121" s="649">
        <f t="shared" ref="AK121:BP121" si="103" xml:space="preserve"> AK$79</f>
        <v>240</v>
      </c>
      <c r="AL121" s="649">
        <f t="shared" si="103"/>
        <v>240</v>
      </c>
      <c r="AM121" s="649">
        <f t="shared" si="103"/>
        <v>270</v>
      </c>
      <c r="AN121" s="649">
        <f t="shared" si="103"/>
        <v>330</v>
      </c>
      <c r="AO121" s="649">
        <f t="shared" si="103"/>
        <v>330</v>
      </c>
      <c r="AP121" s="649">
        <f t="shared" si="103"/>
        <v>300</v>
      </c>
      <c r="AQ121" s="649">
        <f t="shared" si="103"/>
        <v>240</v>
      </c>
      <c r="AR121" s="649">
        <f t="shared" si="103"/>
        <v>210.00000000000003</v>
      </c>
      <c r="AS121" s="649">
        <f t="shared" si="103"/>
        <v>210.00000000000003</v>
      </c>
      <c r="AT121" s="649">
        <f t="shared" si="103"/>
        <v>210.00000000000003</v>
      </c>
      <c r="AU121" s="649">
        <f t="shared" si="103"/>
        <v>210.00000000000003</v>
      </c>
      <c r="AV121" s="649">
        <f t="shared" si="103"/>
        <v>210.00000000000003</v>
      </c>
      <c r="AW121" s="649">
        <f t="shared" si="103"/>
        <v>300</v>
      </c>
      <c r="AX121" s="649">
        <f t="shared" si="103"/>
        <v>300</v>
      </c>
      <c r="AY121" s="649">
        <f t="shared" si="103"/>
        <v>337.5</v>
      </c>
      <c r="AZ121" s="649">
        <f t="shared" si="103"/>
        <v>412.5</v>
      </c>
      <c r="BA121" s="649">
        <f t="shared" si="103"/>
        <v>412.5</v>
      </c>
      <c r="BB121" s="649">
        <f t="shared" si="103"/>
        <v>375</v>
      </c>
      <c r="BC121" s="649">
        <f t="shared" si="103"/>
        <v>300</v>
      </c>
      <c r="BD121" s="649">
        <f t="shared" si="103"/>
        <v>262.5</v>
      </c>
      <c r="BE121" s="649">
        <f t="shared" si="103"/>
        <v>262.5</v>
      </c>
      <c r="BF121" s="649">
        <f t="shared" si="103"/>
        <v>262.5</v>
      </c>
      <c r="BG121" s="649">
        <f t="shared" si="103"/>
        <v>262.5</v>
      </c>
      <c r="BH121" s="649">
        <f t="shared" si="103"/>
        <v>262.5</v>
      </c>
      <c r="BI121" s="649">
        <f t="shared" si="103"/>
        <v>390</v>
      </c>
      <c r="BJ121" s="649">
        <f t="shared" si="103"/>
        <v>390</v>
      </c>
      <c r="BK121" s="649">
        <f t="shared" si="103"/>
        <v>438.75</v>
      </c>
      <c r="BL121" s="649">
        <f t="shared" si="103"/>
        <v>536.25</v>
      </c>
      <c r="BM121" s="649">
        <f t="shared" si="103"/>
        <v>536.25</v>
      </c>
      <c r="BN121" s="649">
        <f t="shared" si="103"/>
        <v>487.5</v>
      </c>
      <c r="BO121" s="649">
        <f t="shared" si="103"/>
        <v>390</v>
      </c>
      <c r="BP121" s="649">
        <f t="shared" si="103"/>
        <v>341.25000000000006</v>
      </c>
      <c r="BQ121" s="649">
        <f t="shared" ref="BQ121:CF121" si="104" xml:space="preserve"> BQ$79</f>
        <v>341.25000000000006</v>
      </c>
      <c r="BR121" s="649">
        <f t="shared" si="104"/>
        <v>341.25000000000006</v>
      </c>
      <c r="BS121" s="649">
        <f t="shared" si="104"/>
        <v>341.25000000000006</v>
      </c>
      <c r="BT121" s="649">
        <f t="shared" si="104"/>
        <v>341.25000000000006</v>
      </c>
      <c r="BU121" s="649">
        <f t="shared" si="104"/>
        <v>507</v>
      </c>
      <c r="BV121" s="649">
        <f t="shared" si="104"/>
        <v>507</v>
      </c>
      <c r="BW121" s="649">
        <f t="shared" si="104"/>
        <v>570.375</v>
      </c>
      <c r="BX121" s="649">
        <f t="shared" si="104"/>
        <v>697.125</v>
      </c>
      <c r="BY121" s="649">
        <f t="shared" si="104"/>
        <v>697.125</v>
      </c>
      <c r="BZ121" s="649">
        <f t="shared" si="104"/>
        <v>633.75</v>
      </c>
      <c r="CA121" s="649">
        <f t="shared" si="104"/>
        <v>507</v>
      </c>
      <c r="CB121" s="649">
        <f t="shared" si="104"/>
        <v>443.62500000000006</v>
      </c>
      <c r="CC121" s="649">
        <f t="shared" si="104"/>
        <v>443.62500000000006</v>
      </c>
      <c r="CD121" s="649">
        <f t="shared" si="104"/>
        <v>443.62500000000006</v>
      </c>
      <c r="CE121" s="649">
        <f t="shared" si="104"/>
        <v>443.62500000000006</v>
      </c>
      <c r="CF121" s="649">
        <f t="shared" si="104"/>
        <v>443.62500000000006</v>
      </c>
    </row>
    <row r="122" spans="1:84" s="178" customFormat="1" ht="4.95" customHeight="1" x14ac:dyDescent="0.25">
      <c r="A122" s="182"/>
      <c r="B122" s="179"/>
      <c r="C122" s="179"/>
      <c r="D122" s="180"/>
      <c r="E122" s="181"/>
      <c r="F122" s="181"/>
      <c r="G122" s="146"/>
      <c r="H122" s="182"/>
      <c r="I122" s="182"/>
      <c r="J122" s="52"/>
      <c r="K122" s="334"/>
      <c r="L122" s="334"/>
      <c r="M122" s="334"/>
      <c r="N122" s="334"/>
      <c r="O122" s="334"/>
      <c r="P122" s="334"/>
      <c r="Q122" s="334"/>
      <c r="R122" s="334"/>
      <c r="S122" s="334"/>
      <c r="T122" s="334"/>
      <c r="U122" s="334"/>
      <c r="V122" s="334"/>
      <c r="W122" s="334"/>
      <c r="X122" s="334"/>
      <c r="Y122" s="334"/>
      <c r="Z122" s="334"/>
      <c r="AA122" s="334"/>
      <c r="AB122" s="334"/>
      <c r="AC122" s="334"/>
      <c r="AD122" s="334"/>
      <c r="AE122" s="334"/>
      <c r="AF122" s="334"/>
      <c r="AG122" s="334"/>
      <c r="AH122" s="334"/>
      <c r="AI122" s="334"/>
      <c r="AJ122" s="334"/>
      <c r="AK122" s="334"/>
      <c r="AL122" s="334"/>
      <c r="AM122" s="334"/>
      <c r="AN122" s="334"/>
      <c r="AO122" s="334"/>
      <c r="AP122" s="334"/>
      <c r="AQ122" s="334"/>
      <c r="AR122" s="334"/>
      <c r="AS122" s="334"/>
      <c r="AT122" s="334"/>
      <c r="AU122" s="334"/>
      <c r="AV122" s="334"/>
      <c r="AW122" s="334"/>
      <c r="AX122" s="334"/>
      <c r="AY122" s="334"/>
      <c r="AZ122" s="334"/>
      <c r="BA122" s="334"/>
      <c r="BB122" s="334"/>
      <c r="BC122" s="334"/>
      <c r="BD122" s="334"/>
      <c r="BE122" s="334"/>
      <c r="BF122" s="334"/>
      <c r="BG122" s="334"/>
      <c r="BH122" s="334"/>
      <c r="BI122" s="334"/>
      <c r="BJ122" s="334"/>
      <c r="BK122" s="334"/>
      <c r="BL122" s="334"/>
      <c r="BM122" s="334"/>
      <c r="BN122" s="334"/>
      <c r="BO122" s="334"/>
      <c r="BP122" s="334"/>
      <c r="BQ122" s="334"/>
      <c r="BR122" s="334"/>
      <c r="BS122" s="334"/>
      <c r="BT122" s="417"/>
      <c r="BU122" s="417"/>
      <c r="BV122" s="417"/>
      <c r="BW122" s="417"/>
      <c r="BX122" s="417"/>
      <c r="BY122" s="417"/>
      <c r="BZ122" s="417"/>
      <c r="CA122" s="417"/>
      <c r="CB122" s="417"/>
      <c r="CC122" s="417"/>
      <c r="CD122" s="417"/>
      <c r="CE122" s="417"/>
      <c r="CF122" s="417"/>
    </row>
    <row r="123" spans="1:84" s="715" customFormat="1" x14ac:dyDescent="0.25">
      <c r="A123" s="697"/>
      <c r="B123" s="712"/>
      <c r="C123" s="697"/>
      <c r="D123" s="699"/>
      <c r="E123" s="712" t="str">
        <f t="shared" ref="E123:AJ123" si="105" xml:space="preserve"> E$110</f>
        <v>Units sales rate - Shoes</v>
      </c>
      <c r="F123" s="712">
        <f t="shared" si="105"/>
        <v>0</v>
      </c>
      <c r="G123" s="712" t="str">
        <f t="shared" si="105"/>
        <v>GBP</v>
      </c>
      <c r="H123" s="712">
        <f t="shared" si="105"/>
        <v>0</v>
      </c>
      <c r="I123" s="712">
        <f t="shared" si="105"/>
        <v>0</v>
      </c>
      <c r="J123" s="714">
        <f t="shared" si="105"/>
        <v>7811.3128800385321</v>
      </c>
      <c r="K123" s="714">
        <f t="shared" si="105"/>
        <v>0</v>
      </c>
      <c r="L123" s="714">
        <f t="shared" si="105"/>
        <v>0</v>
      </c>
      <c r="M123" s="714">
        <f t="shared" si="105"/>
        <v>100</v>
      </c>
      <c r="N123" s="714">
        <f t="shared" si="105"/>
        <v>100</v>
      </c>
      <c r="O123" s="714">
        <f t="shared" si="105"/>
        <v>100</v>
      </c>
      <c r="P123" s="714">
        <f t="shared" si="105"/>
        <v>100</v>
      </c>
      <c r="Q123" s="714">
        <f t="shared" si="105"/>
        <v>100</v>
      </c>
      <c r="R123" s="714">
        <f t="shared" si="105"/>
        <v>100</v>
      </c>
      <c r="S123" s="714">
        <f t="shared" si="105"/>
        <v>100</v>
      </c>
      <c r="T123" s="714">
        <f t="shared" si="105"/>
        <v>100</v>
      </c>
      <c r="U123" s="714">
        <f t="shared" si="105"/>
        <v>100</v>
      </c>
      <c r="V123" s="714">
        <f t="shared" si="105"/>
        <v>100</v>
      </c>
      <c r="W123" s="714">
        <f t="shared" si="105"/>
        <v>100</v>
      </c>
      <c r="X123" s="714">
        <f t="shared" si="105"/>
        <v>100</v>
      </c>
      <c r="Y123" s="714">
        <f t="shared" si="105"/>
        <v>101.7316624230334</v>
      </c>
      <c r="Z123" s="714">
        <f t="shared" si="105"/>
        <v>101.7316624230334</v>
      </c>
      <c r="AA123" s="714">
        <f t="shared" si="105"/>
        <v>101.7316624230334</v>
      </c>
      <c r="AB123" s="714">
        <f t="shared" si="105"/>
        <v>101.7316624230334</v>
      </c>
      <c r="AC123" s="714">
        <f t="shared" si="105"/>
        <v>104.78361229572441</v>
      </c>
      <c r="AD123" s="714">
        <f t="shared" si="105"/>
        <v>104.78361229572441</v>
      </c>
      <c r="AE123" s="714">
        <f t="shared" si="105"/>
        <v>104.78361229572441</v>
      </c>
      <c r="AF123" s="714">
        <f t="shared" si="105"/>
        <v>104.78361229572441</v>
      </c>
      <c r="AG123" s="714">
        <f t="shared" si="105"/>
        <v>104.78361229572441</v>
      </c>
      <c r="AH123" s="714">
        <f t="shared" si="105"/>
        <v>104.78361229572441</v>
      </c>
      <c r="AI123" s="714">
        <f t="shared" si="105"/>
        <v>104.78361229572441</v>
      </c>
      <c r="AJ123" s="714">
        <f t="shared" si="105"/>
        <v>104.78361229572441</v>
      </c>
      <c r="AK123" s="714">
        <f t="shared" ref="AK123:BP123" si="106" xml:space="preserve"> AK$110</f>
        <v>104.78361229572441</v>
      </c>
      <c r="AL123" s="714">
        <f t="shared" si="106"/>
        <v>104.78361229572441</v>
      </c>
      <c r="AM123" s="714">
        <f t="shared" si="106"/>
        <v>104.78361229572441</v>
      </c>
      <c r="AN123" s="714">
        <f t="shared" si="106"/>
        <v>104.78361229572441</v>
      </c>
      <c r="AO123" s="714">
        <f t="shared" si="106"/>
        <v>107.93586128266624</v>
      </c>
      <c r="AP123" s="714">
        <f t="shared" si="106"/>
        <v>107.93586128266624</v>
      </c>
      <c r="AQ123" s="714">
        <f t="shared" si="106"/>
        <v>107.93586128266624</v>
      </c>
      <c r="AR123" s="714">
        <f t="shared" si="106"/>
        <v>107.93586128266624</v>
      </c>
      <c r="AS123" s="714">
        <f t="shared" si="106"/>
        <v>107.93586128266624</v>
      </c>
      <c r="AT123" s="714">
        <f t="shared" si="106"/>
        <v>107.93586128266624</v>
      </c>
      <c r="AU123" s="714">
        <f t="shared" si="106"/>
        <v>107.93586128266624</v>
      </c>
      <c r="AV123" s="714">
        <f t="shared" si="106"/>
        <v>107.93586128266624</v>
      </c>
      <c r="AW123" s="714">
        <f t="shared" si="106"/>
        <v>107.93586128266624</v>
      </c>
      <c r="AX123" s="714">
        <f t="shared" si="106"/>
        <v>107.93586128266624</v>
      </c>
      <c r="AY123" s="714">
        <f t="shared" si="106"/>
        <v>107.93586128266624</v>
      </c>
      <c r="AZ123" s="714">
        <f t="shared" si="106"/>
        <v>107.93586128266624</v>
      </c>
      <c r="BA123" s="714">
        <f t="shared" si="106"/>
        <v>111.17393712114622</v>
      </c>
      <c r="BB123" s="714">
        <f t="shared" si="106"/>
        <v>111.17393712114622</v>
      </c>
      <c r="BC123" s="714">
        <f t="shared" si="106"/>
        <v>111.17393712114622</v>
      </c>
      <c r="BD123" s="714">
        <f t="shared" si="106"/>
        <v>111.17393712114622</v>
      </c>
      <c r="BE123" s="714">
        <f t="shared" si="106"/>
        <v>111.17393712114622</v>
      </c>
      <c r="BF123" s="714">
        <f t="shared" si="106"/>
        <v>111.17393712114622</v>
      </c>
      <c r="BG123" s="714">
        <f t="shared" si="106"/>
        <v>111.17393712114622</v>
      </c>
      <c r="BH123" s="714">
        <f t="shared" si="106"/>
        <v>111.17393712114622</v>
      </c>
      <c r="BI123" s="714">
        <f t="shared" si="106"/>
        <v>111.17393712114622</v>
      </c>
      <c r="BJ123" s="714">
        <f t="shared" si="106"/>
        <v>111.17393712114622</v>
      </c>
      <c r="BK123" s="714">
        <f t="shared" si="106"/>
        <v>111.17393712114622</v>
      </c>
      <c r="BL123" s="714">
        <f t="shared" si="106"/>
        <v>111.17393712114622</v>
      </c>
      <c r="BM123" s="714">
        <f t="shared" si="106"/>
        <v>114.50915523478061</v>
      </c>
      <c r="BN123" s="714">
        <f t="shared" si="106"/>
        <v>114.50915523478061</v>
      </c>
      <c r="BO123" s="714">
        <f t="shared" si="106"/>
        <v>114.50915523478061</v>
      </c>
      <c r="BP123" s="714">
        <f t="shared" si="106"/>
        <v>114.50915523478061</v>
      </c>
      <c r="BQ123" s="714">
        <f t="shared" ref="BQ123:CF123" si="107" xml:space="preserve"> BQ$110</f>
        <v>114.50915523478061</v>
      </c>
      <c r="BR123" s="714">
        <f t="shared" si="107"/>
        <v>114.50915523478061</v>
      </c>
      <c r="BS123" s="714">
        <f t="shared" si="107"/>
        <v>114.50915523478061</v>
      </c>
      <c r="BT123" s="714">
        <f t="shared" si="107"/>
        <v>114.50915523478061</v>
      </c>
      <c r="BU123" s="714">
        <f t="shared" si="107"/>
        <v>114.50915523478061</v>
      </c>
      <c r="BV123" s="714">
        <f t="shared" si="107"/>
        <v>114.50915523478061</v>
      </c>
      <c r="BW123" s="714">
        <f t="shared" si="107"/>
        <v>114.50915523478061</v>
      </c>
      <c r="BX123" s="714">
        <f t="shared" si="107"/>
        <v>114.50915523478061</v>
      </c>
      <c r="BY123" s="714">
        <f t="shared" si="107"/>
        <v>117.94442989182403</v>
      </c>
      <c r="BZ123" s="714">
        <f t="shared" si="107"/>
        <v>117.94442989182403</v>
      </c>
      <c r="CA123" s="714">
        <f t="shared" si="107"/>
        <v>117.94442989182403</v>
      </c>
      <c r="CB123" s="714">
        <f t="shared" si="107"/>
        <v>117.94442989182403</v>
      </c>
      <c r="CC123" s="714">
        <f t="shared" si="107"/>
        <v>117.94442989182403</v>
      </c>
      <c r="CD123" s="714">
        <f t="shared" si="107"/>
        <v>117.94442989182403</v>
      </c>
      <c r="CE123" s="714">
        <f t="shared" si="107"/>
        <v>117.94442989182403</v>
      </c>
      <c r="CF123" s="714">
        <f t="shared" si="107"/>
        <v>117.94442989182403</v>
      </c>
    </row>
    <row r="124" spans="1:84" s="715" customFormat="1" x14ac:dyDescent="0.25">
      <c r="A124" s="697"/>
      <c r="B124" s="712"/>
      <c r="C124" s="697"/>
      <c r="D124" s="699"/>
      <c r="E124" s="712" t="str">
        <f t="shared" ref="E124:AJ124" si="108" xml:space="preserve"> E$111</f>
        <v>Units sales rate - Trainers</v>
      </c>
      <c r="F124" s="712">
        <f t="shared" si="108"/>
        <v>0</v>
      </c>
      <c r="G124" s="712" t="str">
        <f t="shared" si="108"/>
        <v>GBP</v>
      </c>
      <c r="H124" s="712">
        <f t="shared" si="108"/>
        <v>0</v>
      </c>
      <c r="I124" s="712">
        <f t="shared" si="108"/>
        <v>0</v>
      </c>
      <c r="J124" s="714">
        <f t="shared" si="108"/>
        <v>11716.969320057797</v>
      </c>
      <c r="K124" s="714">
        <f t="shared" si="108"/>
        <v>0</v>
      </c>
      <c r="L124" s="714">
        <f t="shared" si="108"/>
        <v>0</v>
      </c>
      <c r="M124" s="714">
        <f t="shared" si="108"/>
        <v>150</v>
      </c>
      <c r="N124" s="714">
        <f t="shared" si="108"/>
        <v>150</v>
      </c>
      <c r="O124" s="714">
        <f t="shared" si="108"/>
        <v>150</v>
      </c>
      <c r="P124" s="714">
        <f t="shared" si="108"/>
        <v>150</v>
      </c>
      <c r="Q124" s="714">
        <f t="shared" si="108"/>
        <v>150</v>
      </c>
      <c r="R124" s="714">
        <f t="shared" si="108"/>
        <v>150</v>
      </c>
      <c r="S124" s="714">
        <f t="shared" si="108"/>
        <v>150</v>
      </c>
      <c r="T124" s="714">
        <f t="shared" si="108"/>
        <v>150</v>
      </c>
      <c r="U124" s="714">
        <f t="shared" si="108"/>
        <v>150</v>
      </c>
      <c r="V124" s="714">
        <f t="shared" si="108"/>
        <v>150</v>
      </c>
      <c r="W124" s="714">
        <f t="shared" si="108"/>
        <v>150</v>
      </c>
      <c r="X124" s="714">
        <f t="shared" si="108"/>
        <v>150</v>
      </c>
      <c r="Y124" s="714">
        <f t="shared" si="108"/>
        <v>152.59749363455009</v>
      </c>
      <c r="Z124" s="714">
        <f t="shared" si="108"/>
        <v>152.59749363455009</v>
      </c>
      <c r="AA124" s="714">
        <f t="shared" si="108"/>
        <v>152.59749363455009</v>
      </c>
      <c r="AB124" s="714">
        <f t="shared" si="108"/>
        <v>152.59749363455009</v>
      </c>
      <c r="AC124" s="714">
        <f t="shared" si="108"/>
        <v>157.17541844358664</v>
      </c>
      <c r="AD124" s="714">
        <f t="shared" si="108"/>
        <v>157.17541844358664</v>
      </c>
      <c r="AE124" s="714">
        <f t="shared" si="108"/>
        <v>157.17541844358664</v>
      </c>
      <c r="AF124" s="714">
        <f t="shared" si="108"/>
        <v>157.17541844358664</v>
      </c>
      <c r="AG124" s="714">
        <f t="shared" si="108"/>
        <v>157.17541844358664</v>
      </c>
      <c r="AH124" s="714">
        <f t="shared" si="108"/>
        <v>157.17541844358664</v>
      </c>
      <c r="AI124" s="714">
        <f t="shared" si="108"/>
        <v>157.17541844358664</v>
      </c>
      <c r="AJ124" s="714">
        <f t="shared" si="108"/>
        <v>157.17541844358664</v>
      </c>
      <c r="AK124" s="714">
        <f t="shared" ref="AK124:BP124" si="109" xml:space="preserve"> AK$111</f>
        <v>157.17541844358664</v>
      </c>
      <c r="AL124" s="714">
        <f t="shared" si="109"/>
        <v>157.17541844358664</v>
      </c>
      <c r="AM124" s="714">
        <f t="shared" si="109"/>
        <v>157.17541844358664</v>
      </c>
      <c r="AN124" s="714">
        <f t="shared" si="109"/>
        <v>157.17541844358664</v>
      </c>
      <c r="AO124" s="714">
        <f t="shared" si="109"/>
        <v>161.90379192399936</v>
      </c>
      <c r="AP124" s="714">
        <f t="shared" si="109"/>
        <v>161.90379192399936</v>
      </c>
      <c r="AQ124" s="714">
        <f t="shared" si="109"/>
        <v>161.90379192399936</v>
      </c>
      <c r="AR124" s="714">
        <f t="shared" si="109"/>
        <v>161.90379192399936</v>
      </c>
      <c r="AS124" s="714">
        <f t="shared" si="109"/>
        <v>161.90379192399936</v>
      </c>
      <c r="AT124" s="714">
        <f t="shared" si="109"/>
        <v>161.90379192399936</v>
      </c>
      <c r="AU124" s="714">
        <f t="shared" si="109"/>
        <v>161.90379192399936</v>
      </c>
      <c r="AV124" s="714">
        <f t="shared" si="109"/>
        <v>161.90379192399936</v>
      </c>
      <c r="AW124" s="714">
        <f t="shared" si="109"/>
        <v>161.90379192399936</v>
      </c>
      <c r="AX124" s="714">
        <f t="shared" si="109"/>
        <v>161.90379192399936</v>
      </c>
      <c r="AY124" s="714">
        <f t="shared" si="109"/>
        <v>161.90379192399936</v>
      </c>
      <c r="AZ124" s="714">
        <f t="shared" si="109"/>
        <v>161.90379192399936</v>
      </c>
      <c r="BA124" s="714">
        <f t="shared" si="109"/>
        <v>166.76090568171935</v>
      </c>
      <c r="BB124" s="714">
        <f t="shared" si="109"/>
        <v>166.76090568171935</v>
      </c>
      <c r="BC124" s="714">
        <f t="shared" si="109"/>
        <v>166.76090568171935</v>
      </c>
      <c r="BD124" s="714">
        <f t="shared" si="109"/>
        <v>166.76090568171935</v>
      </c>
      <c r="BE124" s="714">
        <f t="shared" si="109"/>
        <v>166.76090568171935</v>
      </c>
      <c r="BF124" s="714">
        <f t="shared" si="109"/>
        <v>166.76090568171935</v>
      </c>
      <c r="BG124" s="714">
        <f t="shared" si="109"/>
        <v>166.76090568171935</v>
      </c>
      <c r="BH124" s="714">
        <f t="shared" si="109"/>
        <v>166.76090568171935</v>
      </c>
      <c r="BI124" s="714">
        <f t="shared" si="109"/>
        <v>166.76090568171935</v>
      </c>
      <c r="BJ124" s="714">
        <f t="shared" si="109"/>
        <v>166.76090568171935</v>
      </c>
      <c r="BK124" s="714">
        <f t="shared" si="109"/>
        <v>166.76090568171935</v>
      </c>
      <c r="BL124" s="714">
        <f t="shared" si="109"/>
        <v>166.76090568171935</v>
      </c>
      <c r="BM124" s="714">
        <f t="shared" si="109"/>
        <v>171.7637328521709</v>
      </c>
      <c r="BN124" s="714">
        <f t="shared" si="109"/>
        <v>171.7637328521709</v>
      </c>
      <c r="BO124" s="714">
        <f t="shared" si="109"/>
        <v>171.7637328521709</v>
      </c>
      <c r="BP124" s="714">
        <f t="shared" si="109"/>
        <v>171.7637328521709</v>
      </c>
      <c r="BQ124" s="714">
        <f t="shared" ref="BQ124:CF124" si="110" xml:space="preserve"> BQ$111</f>
        <v>171.7637328521709</v>
      </c>
      <c r="BR124" s="714">
        <f t="shared" si="110"/>
        <v>171.7637328521709</v>
      </c>
      <c r="BS124" s="714">
        <f t="shared" si="110"/>
        <v>171.7637328521709</v>
      </c>
      <c r="BT124" s="714">
        <f t="shared" si="110"/>
        <v>171.7637328521709</v>
      </c>
      <c r="BU124" s="714">
        <f t="shared" si="110"/>
        <v>171.7637328521709</v>
      </c>
      <c r="BV124" s="714">
        <f t="shared" si="110"/>
        <v>171.7637328521709</v>
      </c>
      <c r="BW124" s="714">
        <f t="shared" si="110"/>
        <v>171.7637328521709</v>
      </c>
      <c r="BX124" s="714">
        <f t="shared" si="110"/>
        <v>171.7637328521709</v>
      </c>
      <c r="BY124" s="714">
        <f t="shared" si="110"/>
        <v>176.91664483773604</v>
      </c>
      <c r="BZ124" s="714">
        <f t="shared" si="110"/>
        <v>176.91664483773604</v>
      </c>
      <c r="CA124" s="714">
        <f t="shared" si="110"/>
        <v>176.91664483773604</v>
      </c>
      <c r="CB124" s="714">
        <f t="shared" si="110"/>
        <v>176.91664483773604</v>
      </c>
      <c r="CC124" s="714">
        <f t="shared" si="110"/>
        <v>176.91664483773604</v>
      </c>
      <c r="CD124" s="714">
        <f t="shared" si="110"/>
        <v>176.91664483773604</v>
      </c>
      <c r="CE124" s="714">
        <f t="shared" si="110"/>
        <v>176.91664483773604</v>
      </c>
      <c r="CF124" s="714">
        <f t="shared" si="110"/>
        <v>176.91664483773604</v>
      </c>
    </row>
    <row r="125" spans="1:84" s="715" customFormat="1" x14ac:dyDescent="0.25">
      <c r="A125" s="697"/>
      <c r="B125" s="712"/>
      <c r="C125" s="697"/>
      <c r="D125" s="699"/>
      <c r="E125" s="712" t="str">
        <f t="shared" ref="E125:AJ125" si="111" xml:space="preserve"> E$112</f>
        <v>Units sales rate - Boots</v>
      </c>
      <c r="F125" s="712">
        <f t="shared" si="111"/>
        <v>0</v>
      </c>
      <c r="G125" s="712" t="str">
        <f t="shared" si="111"/>
        <v>GBP</v>
      </c>
      <c r="H125" s="712">
        <f t="shared" si="111"/>
        <v>0</v>
      </c>
      <c r="I125" s="712">
        <f t="shared" si="111"/>
        <v>0</v>
      </c>
      <c r="J125" s="714">
        <f t="shared" si="111"/>
        <v>15622.625760077064</v>
      </c>
      <c r="K125" s="714">
        <f t="shared" si="111"/>
        <v>0</v>
      </c>
      <c r="L125" s="714">
        <f t="shared" si="111"/>
        <v>0</v>
      </c>
      <c r="M125" s="714">
        <f t="shared" si="111"/>
        <v>200</v>
      </c>
      <c r="N125" s="714">
        <f t="shared" si="111"/>
        <v>200</v>
      </c>
      <c r="O125" s="714">
        <f t="shared" si="111"/>
        <v>200</v>
      </c>
      <c r="P125" s="714">
        <f t="shared" si="111"/>
        <v>200</v>
      </c>
      <c r="Q125" s="714">
        <f t="shared" si="111"/>
        <v>200</v>
      </c>
      <c r="R125" s="714">
        <f t="shared" si="111"/>
        <v>200</v>
      </c>
      <c r="S125" s="714">
        <f t="shared" si="111"/>
        <v>200</v>
      </c>
      <c r="T125" s="714">
        <f t="shared" si="111"/>
        <v>200</v>
      </c>
      <c r="U125" s="714">
        <f t="shared" si="111"/>
        <v>200</v>
      </c>
      <c r="V125" s="714">
        <f t="shared" si="111"/>
        <v>200</v>
      </c>
      <c r="W125" s="714">
        <f t="shared" si="111"/>
        <v>200</v>
      </c>
      <c r="X125" s="714">
        <f t="shared" si="111"/>
        <v>200</v>
      </c>
      <c r="Y125" s="714">
        <f t="shared" si="111"/>
        <v>203.4633248460668</v>
      </c>
      <c r="Z125" s="714">
        <f t="shared" si="111"/>
        <v>203.4633248460668</v>
      </c>
      <c r="AA125" s="714">
        <f t="shared" si="111"/>
        <v>203.4633248460668</v>
      </c>
      <c r="AB125" s="714">
        <f t="shared" si="111"/>
        <v>203.4633248460668</v>
      </c>
      <c r="AC125" s="714">
        <f t="shared" si="111"/>
        <v>209.56722459144882</v>
      </c>
      <c r="AD125" s="714">
        <f t="shared" si="111"/>
        <v>209.56722459144882</v>
      </c>
      <c r="AE125" s="714">
        <f t="shared" si="111"/>
        <v>209.56722459144882</v>
      </c>
      <c r="AF125" s="714">
        <f t="shared" si="111"/>
        <v>209.56722459144882</v>
      </c>
      <c r="AG125" s="714">
        <f t="shared" si="111"/>
        <v>209.56722459144882</v>
      </c>
      <c r="AH125" s="714">
        <f t="shared" si="111"/>
        <v>209.56722459144882</v>
      </c>
      <c r="AI125" s="714">
        <f t="shared" si="111"/>
        <v>209.56722459144882</v>
      </c>
      <c r="AJ125" s="714">
        <f t="shared" si="111"/>
        <v>209.56722459144882</v>
      </c>
      <c r="AK125" s="714">
        <f t="shared" ref="AK125:BP125" si="112" xml:space="preserve"> AK$112</f>
        <v>209.56722459144882</v>
      </c>
      <c r="AL125" s="714">
        <f t="shared" si="112"/>
        <v>209.56722459144882</v>
      </c>
      <c r="AM125" s="714">
        <f t="shared" si="112"/>
        <v>209.56722459144882</v>
      </c>
      <c r="AN125" s="714">
        <f t="shared" si="112"/>
        <v>209.56722459144882</v>
      </c>
      <c r="AO125" s="714">
        <f t="shared" si="112"/>
        <v>215.87172256533248</v>
      </c>
      <c r="AP125" s="714">
        <f t="shared" si="112"/>
        <v>215.87172256533248</v>
      </c>
      <c r="AQ125" s="714">
        <f t="shared" si="112"/>
        <v>215.87172256533248</v>
      </c>
      <c r="AR125" s="714">
        <f t="shared" si="112"/>
        <v>215.87172256533248</v>
      </c>
      <c r="AS125" s="714">
        <f t="shared" si="112"/>
        <v>215.87172256533248</v>
      </c>
      <c r="AT125" s="714">
        <f t="shared" si="112"/>
        <v>215.87172256533248</v>
      </c>
      <c r="AU125" s="714">
        <f t="shared" si="112"/>
        <v>215.87172256533248</v>
      </c>
      <c r="AV125" s="714">
        <f t="shared" si="112"/>
        <v>215.87172256533248</v>
      </c>
      <c r="AW125" s="714">
        <f t="shared" si="112"/>
        <v>215.87172256533248</v>
      </c>
      <c r="AX125" s="714">
        <f t="shared" si="112"/>
        <v>215.87172256533248</v>
      </c>
      <c r="AY125" s="714">
        <f t="shared" si="112"/>
        <v>215.87172256533248</v>
      </c>
      <c r="AZ125" s="714">
        <f t="shared" si="112"/>
        <v>215.87172256533248</v>
      </c>
      <c r="BA125" s="714">
        <f t="shared" si="112"/>
        <v>222.34787424229245</v>
      </c>
      <c r="BB125" s="714">
        <f t="shared" si="112"/>
        <v>222.34787424229245</v>
      </c>
      <c r="BC125" s="714">
        <f t="shared" si="112"/>
        <v>222.34787424229245</v>
      </c>
      <c r="BD125" s="714">
        <f t="shared" si="112"/>
        <v>222.34787424229245</v>
      </c>
      <c r="BE125" s="714">
        <f t="shared" si="112"/>
        <v>222.34787424229245</v>
      </c>
      <c r="BF125" s="714">
        <f t="shared" si="112"/>
        <v>222.34787424229245</v>
      </c>
      <c r="BG125" s="714">
        <f t="shared" si="112"/>
        <v>222.34787424229245</v>
      </c>
      <c r="BH125" s="714">
        <f t="shared" si="112"/>
        <v>222.34787424229245</v>
      </c>
      <c r="BI125" s="714">
        <f t="shared" si="112"/>
        <v>222.34787424229245</v>
      </c>
      <c r="BJ125" s="714">
        <f t="shared" si="112"/>
        <v>222.34787424229245</v>
      </c>
      <c r="BK125" s="714">
        <f t="shared" si="112"/>
        <v>222.34787424229245</v>
      </c>
      <c r="BL125" s="714">
        <f t="shared" si="112"/>
        <v>222.34787424229245</v>
      </c>
      <c r="BM125" s="714">
        <f t="shared" si="112"/>
        <v>229.01831046956121</v>
      </c>
      <c r="BN125" s="714">
        <f t="shared" si="112"/>
        <v>229.01831046956121</v>
      </c>
      <c r="BO125" s="714">
        <f t="shared" si="112"/>
        <v>229.01831046956121</v>
      </c>
      <c r="BP125" s="714">
        <f t="shared" si="112"/>
        <v>229.01831046956121</v>
      </c>
      <c r="BQ125" s="714">
        <f t="shared" ref="BQ125:CF125" si="113" xml:space="preserve"> BQ$112</f>
        <v>229.01831046956121</v>
      </c>
      <c r="BR125" s="714">
        <f t="shared" si="113"/>
        <v>229.01831046956121</v>
      </c>
      <c r="BS125" s="714">
        <f t="shared" si="113"/>
        <v>229.01831046956121</v>
      </c>
      <c r="BT125" s="714">
        <f t="shared" si="113"/>
        <v>229.01831046956121</v>
      </c>
      <c r="BU125" s="714">
        <f t="shared" si="113"/>
        <v>229.01831046956121</v>
      </c>
      <c r="BV125" s="714">
        <f t="shared" si="113"/>
        <v>229.01831046956121</v>
      </c>
      <c r="BW125" s="714">
        <f t="shared" si="113"/>
        <v>229.01831046956121</v>
      </c>
      <c r="BX125" s="714">
        <f t="shared" si="113"/>
        <v>229.01831046956121</v>
      </c>
      <c r="BY125" s="714">
        <f t="shared" si="113"/>
        <v>235.88885978364806</v>
      </c>
      <c r="BZ125" s="714">
        <f t="shared" si="113"/>
        <v>235.88885978364806</v>
      </c>
      <c r="CA125" s="714">
        <f t="shared" si="113"/>
        <v>235.88885978364806</v>
      </c>
      <c r="CB125" s="714">
        <f t="shared" si="113"/>
        <v>235.88885978364806</v>
      </c>
      <c r="CC125" s="714">
        <f t="shared" si="113"/>
        <v>235.88885978364806</v>
      </c>
      <c r="CD125" s="714">
        <f t="shared" si="113"/>
        <v>235.88885978364806</v>
      </c>
      <c r="CE125" s="714">
        <f t="shared" si="113"/>
        <v>235.88885978364806</v>
      </c>
      <c r="CF125" s="714">
        <f t="shared" si="113"/>
        <v>235.88885978364806</v>
      </c>
    </row>
    <row r="126" spans="1:84" s="178" customFormat="1" ht="4.95" customHeight="1" x14ac:dyDescent="0.25">
      <c r="A126" s="182"/>
      <c r="B126" s="179"/>
      <c r="C126" s="179"/>
      <c r="D126" s="180"/>
      <c r="E126" s="181"/>
      <c r="F126" s="181"/>
      <c r="G126" s="146"/>
      <c r="H126" s="182"/>
      <c r="I126" s="182"/>
      <c r="J126" s="52"/>
      <c r="K126" s="334"/>
      <c r="L126" s="334"/>
      <c r="M126" s="334"/>
      <c r="N126" s="334"/>
      <c r="O126" s="334"/>
      <c r="P126" s="334"/>
      <c r="Q126" s="334"/>
      <c r="R126" s="334"/>
      <c r="S126" s="334"/>
      <c r="T126" s="334"/>
      <c r="U126" s="334"/>
      <c r="V126" s="334"/>
      <c r="W126" s="334"/>
      <c r="X126" s="334"/>
      <c r="Y126" s="334"/>
      <c r="Z126" s="334"/>
      <c r="AA126" s="334"/>
      <c r="AB126" s="334"/>
      <c r="AC126" s="334"/>
      <c r="AD126" s="334"/>
      <c r="AE126" s="334"/>
      <c r="AF126" s="334"/>
      <c r="AG126" s="334"/>
      <c r="AH126" s="334"/>
      <c r="AI126" s="334"/>
      <c r="AJ126" s="334"/>
      <c r="AK126" s="334"/>
      <c r="AL126" s="334"/>
      <c r="AM126" s="334"/>
      <c r="AN126" s="334"/>
      <c r="AO126" s="334"/>
      <c r="AP126" s="334"/>
      <c r="AQ126" s="334"/>
      <c r="AR126" s="334"/>
      <c r="AS126" s="334"/>
      <c r="AT126" s="334"/>
      <c r="AU126" s="334"/>
      <c r="AV126" s="334"/>
      <c r="AW126" s="334"/>
      <c r="AX126" s="334"/>
      <c r="AY126" s="334"/>
      <c r="AZ126" s="334"/>
      <c r="BA126" s="334"/>
      <c r="BB126" s="334"/>
      <c r="BC126" s="334"/>
      <c r="BD126" s="334"/>
      <c r="BE126" s="334"/>
      <c r="BF126" s="334"/>
      <c r="BG126" s="334"/>
      <c r="BH126" s="334"/>
      <c r="BI126" s="334"/>
      <c r="BJ126" s="334"/>
      <c r="BK126" s="334"/>
      <c r="BL126" s="334"/>
      <c r="BM126" s="334"/>
      <c r="BN126" s="334"/>
      <c r="BO126" s="334"/>
      <c r="BP126" s="334"/>
      <c r="BQ126" s="334"/>
      <c r="BR126" s="334"/>
      <c r="BS126" s="334"/>
      <c r="BT126" s="417"/>
      <c r="BU126" s="417"/>
      <c r="BV126" s="417"/>
      <c r="BW126" s="417"/>
      <c r="BX126" s="417"/>
      <c r="BY126" s="417"/>
      <c r="BZ126" s="417"/>
      <c r="CA126" s="417"/>
      <c r="CB126" s="417"/>
      <c r="CC126" s="417"/>
      <c r="CD126" s="417"/>
      <c r="CE126" s="417"/>
      <c r="CF126" s="417"/>
    </row>
    <row r="127" spans="1:84" s="187" customFormat="1" ht="13.2" customHeight="1" x14ac:dyDescent="0.25">
      <c r="A127" s="77"/>
      <c r="B127" s="78"/>
      <c r="C127" s="78"/>
      <c r="D127" s="79"/>
      <c r="E127" s="122" t="str">
        <f xml:space="preserve"> Time!E$55</f>
        <v>Forecast period flag</v>
      </c>
      <c r="F127" s="122">
        <f xml:space="preserve"> Time!F$55</f>
        <v>0</v>
      </c>
      <c r="G127" s="122" t="str">
        <f xml:space="preserve"> Time!G$55</f>
        <v>flag</v>
      </c>
      <c r="H127" s="122">
        <f xml:space="preserve"> Time!H$55</f>
        <v>0</v>
      </c>
      <c r="I127" s="122">
        <f xml:space="preserve"> Time!I$55</f>
        <v>0</v>
      </c>
      <c r="J127" s="653">
        <f xml:space="preserve"> Time!J$55</f>
        <v>60</v>
      </c>
      <c r="K127" s="653">
        <f xml:space="preserve"> Time!K$55</f>
        <v>0</v>
      </c>
      <c r="L127" s="653">
        <f xml:space="preserve"> Time!L$55</f>
        <v>0</v>
      </c>
      <c r="M127" s="653">
        <f xml:space="preserve"> Time!M$55</f>
        <v>0</v>
      </c>
      <c r="N127" s="653">
        <f xml:space="preserve"> Time!N$55</f>
        <v>0</v>
      </c>
      <c r="O127" s="653">
        <f xml:space="preserve"> Time!O$55</f>
        <v>0</v>
      </c>
      <c r="P127" s="653">
        <f xml:space="preserve"> Time!P$55</f>
        <v>0</v>
      </c>
      <c r="Q127" s="653">
        <f xml:space="preserve"> Time!Q$55</f>
        <v>0</v>
      </c>
      <c r="R127" s="653">
        <f xml:space="preserve"> Time!R$55</f>
        <v>0</v>
      </c>
      <c r="S127" s="653">
        <f xml:space="preserve"> Time!S$55</f>
        <v>0</v>
      </c>
      <c r="T127" s="653">
        <f xml:space="preserve"> Time!T$55</f>
        <v>0</v>
      </c>
      <c r="U127" s="653">
        <f xml:space="preserve"> Time!U$55</f>
        <v>0</v>
      </c>
      <c r="V127" s="653">
        <f xml:space="preserve"> Time!V$55</f>
        <v>0</v>
      </c>
      <c r="W127" s="653">
        <f xml:space="preserve"> Time!W$55</f>
        <v>0</v>
      </c>
      <c r="X127" s="653">
        <f xml:space="preserve"> Time!X$55</f>
        <v>0</v>
      </c>
      <c r="Y127" s="653">
        <f xml:space="preserve"> Time!Y$55</f>
        <v>1</v>
      </c>
      <c r="Z127" s="653">
        <f xml:space="preserve"> Time!Z$55</f>
        <v>1</v>
      </c>
      <c r="AA127" s="653">
        <f xml:space="preserve"> Time!AA$55</f>
        <v>1</v>
      </c>
      <c r="AB127" s="653">
        <f xml:space="preserve"> Time!AB$55</f>
        <v>1</v>
      </c>
      <c r="AC127" s="653">
        <f xml:space="preserve"> Time!AC$55</f>
        <v>1</v>
      </c>
      <c r="AD127" s="653">
        <f xml:space="preserve"> Time!AD$55</f>
        <v>1</v>
      </c>
      <c r="AE127" s="653">
        <f xml:space="preserve"> Time!AE$55</f>
        <v>1</v>
      </c>
      <c r="AF127" s="653">
        <f xml:space="preserve"> Time!AF$55</f>
        <v>1</v>
      </c>
      <c r="AG127" s="653">
        <f xml:space="preserve"> Time!AG$55</f>
        <v>1</v>
      </c>
      <c r="AH127" s="653">
        <f xml:space="preserve"> Time!AH$55</f>
        <v>1</v>
      </c>
      <c r="AI127" s="653">
        <f xml:space="preserve"> Time!AI$55</f>
        <v>1</v>
      </c>
      <c r="AJ127" s="653">
        <f xml:space="preserve"> Time!AJ$55</f>
        <v>1</v>
      </c>
      <c r="AK127" s="653">
        <f xml:space="preserve"> Time!AK$55</f>
        <v>1</v>
      </c>
      <c r="AL127" s="653">
        <f xml:space="preserve"> Time!AL$55</f>
        <v>1</v>
      </c>
      <c r="AM127" s="653">
        <f xml:space="preserve"> Time!AM$55</f>
        <v>1</v>
      </c>
      <c r="AN127" s="653">
        <f xml:space="preserve"> Time!AN$55</f>
        <v>1</v>
      </c>
      <c r="AO127" s="653">
        <f xml:space="preserve"> Time!AO$55</f>
        <v>1</v>
      </c>
      <c r="AP127" s="653">
        <f xml:space="preserve"> Time!AP$55</f>
        <v>1</v>
      </c>
      <c r="AQ127" s="653">
        <f xml:space="preserve"> Time!AQ$55</f>
        <v>1</v>
      </c>
      <c r="AR127" s="653">
        <f xml:space="preserve"> Time!AR$55</f>
        <v>1</v>
      </c>
      <c r="AS127" s="653">
        <f xml:space="preserve"> Time!AS$55</f>
        <v>1</v>
      </c>
      <c r="AT127" s="653">
        <f xml:space="preserve"> Time!AT$55</f>
        <v>1</v>
      </c>
      <c r="AU127" s="653">
        <f xml:space="preserve"> Time!AU$55</f>
        <v>1</v>
      </c>
      <c r="AV127" s="653">
        <f xml:space="preserve"> Time!AV$55</f>
        <v>1</v>
      </c>
      <c r="AW127" s="653">
        <f xml:space="preserve"> Time!AW$55</f>
        <v>1</v>
      </c>
      <c r="AX127" s="653">
        <f xml:space="preserve"> Time!AX$55</f>
        <v>1</v>
      </c>
      <c r="AY127" s="653">
        <f xml:space="preserve"> Time!AY$55</f>
        <v>1</v>
      </c>
      <c r="AZ127" s="653">
        <f xml:space="preserve"> Time!AZ$55</f>
        <v>1</v>
      </c>
      <c r="BA127" s="653">
        <f xml:space="preserve"> Time!BA$55</f>
        <v>1</v>
      </c>
      <c r="BB127" s="653">
        <f xml:space="preserve"> Time!BB$55</f>
        <v>1</v>
      </c>
      <c r="BC127" s="653">
        <f xml:space="preserve"> Time!BC$55</f>
        <v>1</v>
      </c>
      <c r="BD127" s="653">
        <f xml:space="preserve"> Time!BD$55</f>
        <v>1</v>
      </c>
      <c r="BE127" s="653">
        <f xml:space="preserve"> Time!BE$55</f>
        <v>1</v>
      </c>
      <c r="BF127" s="653">
        <f xml:space="preserve"> Time!BF$55</f>
        <v>1</v>
      </c>
      <c r="BG127" s="653">
        <f xml:space="preserve"> Time!BG$55</f>
        <v>1</v>
      </c>
      <c r="BH127" s="653">
        <f xml:space="preserve"> Time!BH$55</f>
        <v>1</v>
      </c>
      <c r="BI127" s="653">
        <f xml:space="preserve"> Time!BI$55</f>
        <v>1</v>
      </c>
      <c r="BJ127" s="653">
        <f xml:space="preserve"> Time!BJ$55</f>
        <v>1</v>
      </c>
      <c r="BK127" s="653">
        <f xml:space="preserve"> Time!BK$55</f>
        <v>1</v>
      </c>
      <c r="BL127" s="653">
        <f xml:space="preserve"> Time!BL$55</f>
        <v>1</v>
      </c>
      <c r="BM127" s="653">
        <f xml:space="preserve"> Time!BM$55</f>
        <v>1</v>
      </c>
      <c r="BN127" s="653">
        <f xml:space="preserve"> Time!BN$55</f>
        <v>1</v>
      </c>
      <c r="BO127" s="653">
        <f xml:space="preserve"> Time!BO$55</f>
        <v>1</v>
      </c>
      <c r="BP127" s="653">
        <f xml:space="preserve"> Time!BP$55</f>
        <v>1</v>
      </c>
      <c r="BQ127" s="653">
        <f xml:space="preserve"> Time!BQ$55</f>
        <v>1</v>
      </c>
      <c r="BR127" s="653">
        <f xml:space="preserve"> Time!BR$55</f>
        <v>1</v>
      </c>
      <c r="BS127" s="653">
        <f xml:space="preserve"> Time!BS$55</f>
        <v>1</v>
      </c>
      <c r="BT127" s="653">
        <f xml:space="preserve"> Time!BT$55</f>
        <v>1</v>
      </c>
      <c r="BU127" s="653">
        <f xml:space="preserve"> Time!BU$55</f>
        <v>1</v>
      </c>
      <c r="BV127" s="653">
        <f xml:space="preserve"> Time!BV$55</f>
        <v>1</v>
      </c>
      <c r="BW127" s="653">
        <f xml:space="preserve"> Time!BW$55</f>
        <v>1</v>
      </c>
      <c r="BX127" s="653">
        <f xml:space="preserve"> Time!BX$55</f>
        <v>1</v>
      </c>
      <c r="BY127" s="653">
        <f xml:space="preserve"> Time!BY$55</f>
        <v>1</v>
      </c>
      <c r="BZ127" s="653">
        <f xml:space="preserve"> Time!BZ$55</f>
        <v>1</v>
      </c>
      <c r="CA127" s="653">
        <f xml:space="preserve"> Time!CA$55</f>
        <v>1</v>
      </c>
      <c r="CB127" s="653">
        <f xml:space="preserve"> Time!CB$55</f>
        <v>1</v>
      </c>
      <c r="CC127" s="653">
        <f xml:space="preserve"> Time!CC$55</f>
        <v>1</v>
      </c>
      <c r="CD127" s="653">
        <f xml:space="preserve"> Time!CD$55</f>
        <v>1</v>
      </c>
      <c r="CE127" s="653">
        <f xml:space="preserve"> Time!CE$55</f>
        <v>1</v>
      </c>
      <c r="CF127" s="653">
        <f xml:space="preserve"> Time!CF$55</f>
        <v>1</v>
      </c>
    </row>
    <row r="128" spans="1:84" s="178" customFormat="1" ht="4.95" customHeight="1" x14ac:dyDescent="0.25">
      <c r="A128" s="182"/>
      <c r="B128" s="179"/>
      <c r="C128" s="179"/>
      <c r="D128" s="180"/>
      <c r="E128" s="181"/>
      <c r="F128" s="181"/>
      <c r="G128" s="146"/>
      <c r="H128" s="182"/>
      <c r="I128" s="182"/>
      <c r="J128" s="52"/>
      <c r="K128" s="334"/>
      <c r="L128" s="334"/>
      <c r="M128" s="334"/>
      <c r="N128" s="334"/>
      <c r="O128" s="334"/>
      <c r="P128" s="334"/>
      <c r="Q128" s="334"/>
      <c r="R128" s="334"/>
      <c r="S128" s="334"/>
      <c r="T128" s="334"/>
      <c r="U128" s="334"/>
      <c r="V128" s="334"/>
      <c r="W128" s="334"/>
      <c r="X128" s="334"/>
      <c r="Y128" s="334"/>
      <c r="Z128" s="334"/>
      <c r="AA128" s="334"/>
      <c r="AB128" s="334"/>
      <c r="AC128" s="334"/>
      <c r="AD128" s="334"/>
      <c r="AE128" s="334"/>
      <c r="AF128" s="334"/>
      <c r="AG128" s="334"/>
      <c r="AH128" s="334"/>
      <c r="AI128" s="334"/>
      <c r="AJ128" s="334"/>
      <c r="AK128" s="334"/>
      <c r="AL128" s="334"/>
      <c r="AM128" s="334"/>
      <c r="AN128" s="334"/>
      <c r="AO128" s="334"/>
      <c r="AP128" s="334"/>
      <c r="AQ128" s="334"/>
      <c r="AR128" s="334"/>
      <c r="AS128" s="334"/>
      <c r="AT128" s="334"/>
      <c r="AU128" s="334"/>
      <c r="AV128" s="334"/>
      <c r="AW128" s="334"/>
      <c r="AX128" s="334"/>
      <c r="AY128" s="334"/>
      <c r="AZ128" s="334"/>
      <c r="BA128" s="334"/>
      <c r="BB128" s="334"/>
      <c r="BC128" s="334"/>
      <c r="BD128" s="334"/>
      <c r="BE128" s="334"/>
      <c r="BF128" s="334"/>
      <c r="BG128" s="334"/>
      <c r="BH128" s="334"/>
      <c r="BI128" s="334"/>
      <c r="BJ128" s="334"/>
      <c r="BK128" s="334"/>
      <c r="BL128" s="334"/>
      <c r="BM128" s="334"/>
      <c r="BN128" s="334"/>
      <c r="BO128" s="334"/>
      <c r="BP128" s="334"/>
      <c r="BQ128" s="334"/>
      <c r="BR128" s="334"/>
      <c r="BS128" s="334"/>
      <c r="BT128" s="417"/>
      <c r="BU128" s="417"/>
      <c r="BV128" s="417"/>
      <c r="BW128" s="417"/>
      <c r="BX128" s="417"/>
      <c r="BY128" s="417"/>
      <c r="BZ128" s="417"/>
      <c r="CA128" s="417"/>
      <c r="CB128" s="417"/>
      <c r="CC128" s="417"/>
      <c r="CD128" s="417"/>
      <c r="CE128" s="417"/>
      <c r="CF128" s="417"/>
    </row>
    <row r="129" spans="1:84" s="121" customFormat="1" ht="13.2" customHeight="1" x14ac:dyDescent="0.25">
      <c r="A129" s="179"/>
      <c r="B129" s="179"/>
      <c r="C129" s="179"/>
      <c r="D129" s="186"/>
      <c r="E129" s="184" t="str">
        <f xml:space="preserve"> "Revenue receivable - " &amp; SetUp!$E$25 &amp; " - forecast"</f>
        <v>Revenue receivable - Shoes - forecast</v>
      </c>
      <c r="F129" s="184"/>
      <c r="G129" s="230" t="s">
        <v>40</v>
      </c>
      <c r="H129" s="184"/>
      <c r="I129" s="184"/>
      <c r="J129" s="658">
        <f xml:space="preserve"> SUM(L129:CF129)</f>
        <v>2070023.2051595673</v>
      </c>
      <c r="K129" s="658"/>
      <c r="L129" s="658">
        <f t="shared" ref="L129:AQ129" si="114" xml:space="preserve"> L119 * L123 * L$127</f>
        <v>0</v>
      </c>
      <c r="M129" s="658">
        <f t="shared" si="114"/>
        <v>0</v>
      </c>
      <c r="N129" s="658">
        <f t="shared" si="114"/>
        <v>0</v>
      </c>
      <c r="O129" s="658">
        <f t="shared" si="114"/>
        <v>0</v>
      </c>
      <c r="P129" s="658">
        <f t="shared" si="114"/>
        <v>0</v>
      </c>
      <c r="Q129" s="658">
        <f t="shared" si="114"/>
        <v>0</v>
      </c>
      <c r="R129" s="658">
        <f t="shared" si="114"/>
        <v>0</v>
      </c>
      <c r="S129" s="658">
        <f t="shared" si="114"/>
        <v>0</v>
      </c>
      <c r="T129" s="658">
        <f t="shared" si="114"/>
        <v>0</v>
      </c>
      <c r="U129" s="658">
        <f t="shared" si="114"/>
        <v>0</v>
      </c>
      <c r="V129" s="658">
        <f t="shared" si="114"/>
        <v>0</v>
      </c>
      <c r="W129" s="658">
        <f t="shared" si="114"/>
        <v>0</v>
      </c>
      <c r="X129" s="658">
        <f t="shared" si="114"/>
        <v>0</v>
      </c>
      <c r="Y129" s="658">
        <f t="shared" si="114"/>
        <v>32554.131975370688</v>
      </c>
      <c r="Z129" s="658">
        <f t="shared" si="114"/>
        <v>32554.131975370688</v>
      </c>
      <c r="AA129" s="658">
        <f t="shared" si="114"/>
        <v>36623.398472292021</v>
      </c>
      <c r="AB129" s="658">
        <f t="shared" si="114"/>
        <v>44761.931466134694</v>
      </c>
      <c r="AC129" s="658">
        <f t="shared" si="114"/>
        <v>46104.789410118741</v>
      </c>
      <c r="AD129" s="658">
        <f t="shared" si="114"/>
        <v>41913.444918289766</v>
      </c>
      <c r="AE129" s="658">
        <f t="shared" si="114"/>
        <v>33530.755934631808</v>
      </c>
      <c r="AF129" s="658">
        <f t="shared" si="114"/>
        <v>29339.411442802833</v>
      </c>
      <c r="AG129" s="658">
        <f t="shared" si="114"/>
        <v>29339.411442802833</v>
      </c>
      <c r="AH129" s="658">
        <f t="shared" si="114"/>
        <v>29339.411442802833</v>
      </c>
      <c r="AI129" s="658">
        <f t="shared" si="114"/>
        <v>29339.411442802833</v>
      </c>
      <c r="AJ129" s="658">
        <f t="shared" si="114"/>
        <v>29339.411442802833</v>
      </c>
      <c r="AK129" s="658">
        <f t="shared" si="114"/>
        <v>32860.140815939179</v>
      </c>
      <c r="AL129" s="658">
        <f t="shared" si="114"/>
        <v>32860.140815939179</v>
      </c>
      <c r="AM129" s="658">
        <f t="shared" si="114"/>
        <v>36967.658417931576</v>
      </c>
      <c r="AN129" s="658">
        <f t="shared" si="114"/>
        <v>45182.693621916362</v>
      </c>
      <c r="AO129" s="658">
        <f t="shared" si="114"/>
        <v>46541.94338508568</v>
      </c>
      <c r="AP129" s="658">
        <f t="shared" si="114"/>
        <v>42310.857622805168</v>
      </c>
      <c r="AQ129" s="658">
        <f t="shared" si="114"/>
        <v>33848.686098244136</v>
      </c>
      <c r="AR129" s="658">
        <f t="shared" ref="AR129:BW129" si="115" xml:space="preserve"> AR119 * AR123 * AR$127</f>
        <v>29617.60033596362</v>
      </c>
      <c r="AS129" s="658">
        <f t="shared" si="115"/>
        <v>29617.60033596362</v>
      </c>
      <c r="AT129" s="658">
        <f t="shared" si="115"/>
        <v>29617.60033596362</v>
      </c>
      <c r="AU129" s="658">
        <f t="shared" si="115"/>
        <v>29617.60033596362</v>
      </c>
      <c r="AV129" s="658">
        <f t="shared" si="115"/>
        <v>29617.60033596362</v>
      </c>
      <c r="AW129" s="658">
        <f t="shared" si="115"/>
        <v>32833.225515296806</v>
      </c>
      <c r="AX129" s="658">
        <f t="shared" si="115"/>
        <v>32833.225515296806</v>
      </c>
      <c r="AY129" s="658">
        <f t="shared" si="115"/>
        <v>36937.378704708914</v>
      </c>
      <c r="AZ129" s="658">
        <f t="shared" si="115"/>
        <v>45145.685083533113</v>
      </c>
      <c r="BA129" s="658">
        <f t="shared" si="115"/>
        <v>46500.055636039106</v>
      </c>
      <c r="BB129" s="658">
        <f t="shared" si="115"/>
        <v>42272.777850944643</v>
      </c>
      <c r="BC129" s="658">
        <f t="shared" si="115"/>
        <v>33818.222280755712</v>
      </c>
      <c r="BD129" s="658">
        <f t="shared" si="115"/>
        <v>29590.94449566125</v>
      </c>
      <c r="BE129" s="658">
        <f t="shared" si="115"/>
        <v>29590.94449566125</v>
      </c>
      <c r="BF129" s="658">
        <f t="shared" si="115"/>
        <v>29590.94449566125</v>
      </c>
      <c r="BG129" s="658">
        <f t="shared" si="115"/>
        <v>29590.94449566125</v>
      </c>
      <c r="BH129" s="658">
        <f t="shared" si="115"/>
        <v>29590.94449566125</v>
      </c>
      <c r="BI129" s="658">
        <f t="shared" si="115"/>
        <v>32465.493389525484</v>
      </c>
      <c r="BJ129" s="658">
        <f t="shared" si="115"/>
        <v>32465.493389525484</v>
      </c>
      <c r="BK129" s="658">
        <f t="shared" si="115"/>
        <v>36523.680063216161</v>
      </c>
      <c r="BL129" s="658">
        <f t="shared" si="115"/>
        <v>44640.053410597538</v>
      </c>
      <c r="BM129" s="658">
        <f t="shared" si="115"/>
        <v>45979.255012915462</v>
      </c>
      <c r="BN129" s="658">
        <f t="shared" si="115"/>
        <v>41799.32273901406</v>
      </c>
      <c r="BO129" s="658">
        <f t="shared" si="115"/>
        <v>33439.458191211248</v>
      </c>
      <c r="BP129" s="658">
        <f t="shared" si="115"/>
        <v>29259.525917309838</v>
      </c>
      <c r="BQ129" s="658">
        <f t="shared" si="115"/>
        <v>29259.525917309838</v>
      </c>
      <c r="BR129" s="658">
        <f t="shared" si="115"/>
        <v>29259.525917309838</v>
      </c>
      <c r="BS129" s="658">
        <f t="shared" si="115"/>
        <v>29259.525917309838</v>
      </c>
      <c r="BT129" s="658">
        <f t="shared" si="115"/>
        <v>29259.525917309838</v>
      </c>
      <c r="BU129" s="658">
        <f t="shared" si="115"/>
        <v>31767.485281650683</v>
      </c>
      <c r="BV129" s="658">
        <f t="shared" si="115"/>
        <v>31767.485281650683</v>
      </c>
      <c r="BW129" s="658">
        <f t="shared" si="115"/>
        <v>35738.420941857017</v>
      </c>
      <c r="BX129" s="658">
        <f t="shared" ref="BX129:CE129" si="116" xml:space="preserve"> BX119 * BX123 * BX$127</f>
        <v>43680.292262269686</v>
      </c>
      <c r="BY129" s="658">
        <f t="shared" si="116"/>
        <v>44990.701030137781</v>
      </c>
      <c r="BZ129" s="658">
        <f t="shared" si="116"/>
        <v>40900.637300125258</v>
      </c>
      <c r="CA129" s="658">
        <f t="shared" si="116"/>
        <v>32720.509840100203</v>
      </c>
      <c r="CB129" s="658">
        <f t="shared" si="116"/>
        <v>28630.44611008768</v>
      </c>
      <c r="CC129" s="658">
        <f t="shared" si="116"/>
        <v>28630.44611008768</v>
      </c>
      <c r="CD129" s="658">
        <f t="shared" si="116"/>
        <v>28630.44611008768</v>
      </c>
      <c r="CE129" s="658">
        <f t="shared" si="116"/>
        <v>28630.44611008768</v>
      </c>
      <c r="CF129" s="658">
        <f t="shared" ref="CF129" si="117" xml:space="preserve"> CF119 * CF123 * CF$127</f>
        <v>28630.44611008768</v>
      </c>
    </row>
    <row r="130" spans="1:84" s="121" customFormat="1" ht="13.2" customHeight="1" x14ac:dyDescent="0.25">
      <c r="A130" s="179"/>
      <c r="B130" s="179"/>
      <c r="C130" s="179"/>
      <c r="D130" s="186"/>
      <c r="E130" s="184" t="str">
        <f xml:space="preserve"> "Revenue receivable - " &amp; SetUp!$E$26 &amp; " - forecast"</f>
        <v>Revenue receivable - Trainers - forecast</v>
      </c>
      <c r="F130" s="184"/>
      <c r="G130" s="230" t="s">
        <v>40</v>
      </c>
      <c r="H130" s="184"/>
      <c r="I130" s="184"/>
      <c r="J130" s="658">
        <f t="shared" ref="J130:J131" si="118" xml:space="preserve"> SUM(L130:CF130)</f>
        <v>2038223.870019132</v>
      </c>
      <c r="K130" s="658"/>
      <c r="L130" s="658">
        <f t="shared" ref="L130:AQ130" si="119" xml:space="preserve"> L120 * L124 * L$127</f>
        <v>0</v>
      </c>
      <c r="M130" s="658">
        <f t="shared" si="119"/>
        <v>0</v>
      </c>
      <c r="N130" s="658">
        <f t="shared" si="119"/>
        <v>0</v>
      </c>
      <c r="O130" s="658">
        <f t="shared" si="119"/>
        <v>0</v>
      </c>
      <c r="P130" s="658">
        <f t="shared" si="119"/>
        <v>0</v>
      </c>
      <c r="Q130" s="658">
        <f t="shared" si="119"/>
        <v>0</v>
      </c>
      <c r="R130" s="658">
        <f t="shared" si="119"/>
        <v>0</v>
      </c>
      <c r="S130" s="658">
        <f t="shared" si="119"/>
        <v>0</v>
      </c>
      <c r="T130" s="658">
        <f t="shared" si="119"/>
        <v>0</v>
      </c>
      <c r="U130" s="658">
        <f t="shared" si="119"/>
        <v>0</v>
      </c>
      <c r="V130" s="658">
        <f t="shared" si="119"/>
        <v>0</v>
      </c>
      <c r="W130" s="658">
        <f t="shared" si="119"/>
        <v>0</v>
      </c>
      <c r="X130" s="658">
        <f t="shared" si="119"/>
        <v>0</v>
      </c>
      <c r="Y130" s="658">
        <f t="shared" si="119"/>
        <v>24415.598981528015</v>
      </c>
      <c r="Z130" s="658">
        <f t="shared" si="119"/>
        <v>24415.598981528015</v>
      </c>
      <c r="AA130" s="658">
        <f xml:space="preserve"> AA120 * AA124 * AA$127</f>
        <v>27467.548854219018</v>
      </c>
      <c r="AB130" s="658">
        <f t="shared" si="119"/>
        <v>33571.448599601019</v>
      </c>
      <c r="AC130" s="658">
        <f t="shared" si="119"/>
        <v>34578.592057589063</v>
      </c>
      <c r="AD130" s="658">
        <f t="shared" si="119"/>
        <v>31435.083688717328</v>
      </c>
      <c r="AE130" s="658">
        <f t="shared" si="119"/>
        <v>25148.066950973862</v>
      </c>
      <c r="AF130" s="658">
        <f t="shared" si="119"/>
        <v>22004.55858210213</v>
      </c>
      <c r="AG130" s="658">
        <f t="shared" si="119"/>
        <v>22004.55858210213</v>
      </c>
      <c r="AH130" s="658">
        <f t="shared" si="119"/>
        <v>22004.55858210213</v>
      </c>
      <c r="AI130" s="658">
        <f t="shared" si="119"/>
        <v>22004.55858210213</v>
      </c>
      <c r="AJ130" s="658">
        <f t="shared" si="119"/>
        <v>22004.55858210213</v>
      </c>
      <c r="AK130" s="658">
        <f t="shared" si="119"/>
        <v>26405.470298522556</v>
      </c>
      <c r="AL130" s="658">
        <f t="shared" si="119"/>
        <v>26405.470298522556</v>
      </c>
      <c r="AM130" s="658">
        <f t="shared" si="119"/>
        <v>29706.154085837876</v>
      </c>
      <c r="AN130" s="658">
        <f t="shared" si="119"/>
        <v>36307.521660468512</v>
      </c>
      <c r="AO130" s="658">
        <f t="shared" si="119"/>
        <v>37399.775934443853</v>
      </c>
      <c r="AP130" s="658">
        <f t="shared" si="119"/>
        <v>33999.796304039868</v>
      </c>
      <c r="AQ130" s="658">
        <f t="shared" si="119"/>
        <v>27199.837043231892</v>
      </c>
      <c r="AR130" s="658">
        <f t="shared" ref="AR130:BW130" si="120" xml:space="preserve"> AR120 * AR124 * AR$127</f>
        <v>23799.857412827907</v>
      </c>
      <c r="AS130" s="658">
        <f t="shared" si="120"/>
        <v>23799.857412827907</v>
      </c>
      <c r="AT130" s="658">
        <f t="shared" si="120"/>
        <v>23799.857412827907</v>
      </c>
      <c r="AU130" s="658">
        <f t="shared" si="120"/>
        <v>23799.857412827907</v>
      </c>
      <c r="AV130" s="658">
        <f t="shared" si="120"/>
        <v>23799.857412827907</v>
      </c>
      <c r="AW130" s="658">
        <f t="shared" si="120"/>
        <v>29919.820747555088</v>
      </c>
      <c r="AX130" s="658">
        <f t="shared" si="120"/>
        <v>29919.820747555088</v>
      </c>
      <c r="AY130" s="658">
        <f t="shared" si="120"/>
        <v>33659.79834099947</v>
      </c>
      <c r="AZ130" s="658">
        <f t="shared" si="120"/>
        <v>41139.75352788825</v>
      </c>
      <c r="BA130" s="658">
        <f t="shared" si="120"/>
        <v>42373.946133724894</v>
      </c>
      <c r="BB130" s="658">
        <f t="shared" si="120"/>
        <v>38521.769212477178</v>
      </c>
      <c r="BC130" s="658">
        <f t="shared" si="120"/>
        <v>30817.415369981743</v>
      </c>
      <c r="BD130" s="658">
        <f t="shared" si="120"/>
        <v>26965.238448734028</v>
      </c>
      <c r="BE130" s="658">
        <f t="shared" si="120"/>
        <v>26965.238448734028</v>
      </c>
      <c r="BF130" s="658">
        <f t="shared" si="120"/>
        <v>26965.238448734028</v>
      </c>
      <c r="BG130" s="658">
        <f t="shared" si="120"/>
        <v>26965.238448734028</v>
      </c>
      <c r="BH130" s="658">
        <f t="shared" si="120"/>
        <v>26965.238448734028</v>
      </c>
      <c r="BI130" s="658">
        <f t="shared" si="120"/>
        <v>35440.027675479003</v>
      </c>
      <c r="BJ130" s="658">
        <f t="shared" si="120"/>
        <v>35440.027675479003</v>
      </c>
      <c r="BK130" s="658">
        <f t="shared" si="120"/>
        <v>39870.031134913879</v>
      </c>
      <c r="BL130" s="658">
        <f t="shared" si="120"/>
        <v>48730.038053783624</v>
      </c>
      <c r="BM130" s="658">
        <f t="shared" si="120"/>
        <v>50191.939195397128</v>
      </c>
      <c r="BN130" s="658">
        <f t="shared" si="120"/>
        <v>45629.035632179206</v>
      </c>
      <c r="BO130" s="658">
        <f t="shared" si="120"/>
        <v>36503.228505743369</v>
      </c>
      <c r="BP130" s="658">
        <f t="shared" si="120"/>
        <v>31940.324942525447</v>
      </c>
      <c r="BQ130" s="658">
        <f t="shared" si="120"/>
        <v>31940.324942525447</v>
      </c>
      <c r="BR130" s="658">
        <f t="shared" si="120"/>
        <v>31940.324942525447</v>
      </c>
      <c r="BS130" s="658">
        <f t="shared" si="120"/>
        <v>31940.324942525447</v>
      </c>
      <c r="BT130" s="658">
        <f t="shared" si="120"/>
        <v>31940.324942525447</v>
      </c>
      <c r="BU130" s="658">
        <f t="shared" si="120"/>
        <v>43803.87420689204</v>
      </c>
      <c r="BV130" s="658">
        <f t="shared" si="120"/>
        <v>43803.87420689204</v>
      </c>
      <c r="BW130" s="658">
        <f t="shared" si="120"/>
        <v>49279.358482753538</v>
      </c>
      <c r="BX130" s="658">
        <f t="shared" ref="BX130:CE130" si="121" xml:space="preserve"> BX120 * BX124 * BX$127</f>
        <v>60230.327034476548</v>
      </c>
      <c r="BY130" s="658">
        <f t="shared" si="121"/>
        <v>62037.236845510852</v>
      </c>
      <c r="BZ130" s="658">
        <f t="shared" si="121"/>
        <v>56397.488041373501</v>
      </c>
      <c r="CA130" s="658">
        <f t="shared" si="121"/>
        <v>45117.990433098799</v>
      </c>
      <c r="CB130" s="658">
        <f t="shared" si="121"/>
        <v>39478.241628961456</v>
      </c>
      <c r="CC130" s="658">
        <f t="shared" si="121"/>
        <v>39478.241628961456</v>
      </c>
      <c r="CD130" s="658">
        <f t="shared" si="121"/>
        <v>39478.241628961456</v>
      </c>
      <c r="CE130" s="658">
        <f t="shared" si="121"/>
        <v>39478.241628961456</v>
      </c>
      <c r="CF130" s="658">
        <f t="shared" ref="CF130" si="122" xml:space="preserve"> CF120 * CF124 * CF$127</f>
        <v>39478.241628961456</v>
      </c>
    </row>
    <row r="131" spans="1:84" s="121" customFormat="1" ht="13.2" customHeight="1" x14ac:dyDescent="0.25">
      <c r="A131" s="179"/>
      <c r="B131" s="179"/>
      <c r="C131" s="179"/>
      <c r="D131" s="186"/>
      <c r="E131" s="184" t="str">
        <f xml:space="preserve"> "Revenue receivable - " &amp; SetUp!$E$27 &amp; " - forecast"</f>
        <v>Revenue receivable - Boots - forecast</v>
      </c>
      <c r="F131" s="184"/>
      <c r="G131" s="230" t="s">
        <v>40</v>
      </c>
      <c r="H131" s="184"/>
      <c r="I131" s="184"/>
      <c r="J131" s="658">
        <f t="shared" si="118"/>
        <v>4568320.7238157159</v>
      </c>
      <c r="K131" s="658"/>
      <c r="L131" s="658">
        <f t="shared" ref="L131:AQ131" si="123" xml:space="preserve"> L121 * L125 * L$127</f>
        <v>0</v>
      </c>
      <c r="M131" s="658">
        <f t="shared" si="123"/>
        <v>0</v>
      </c>
      <c r="N131" s="658">
        <f t="shared" si="123"/>
        <v>0</v>
      </c>
      <c r="O131" s="658">
        <f t="shared" si="123"/>
        <v>0</v>
      </c>
      <c r="P131" s="658">
        <f t="shared" si="123"/>
        <v>0</v>
      </c>
      <c r="Q131" s="658">
        <f t="shared" si="123"/>
        <v>0</v>
      </c>
      <c r="R131" s="658">
        <f t="shared" si="123"/>
        <v>0</v>
      </c>
      <c r="S131" s="658">
        <f t="shared" si="123"/>
        <v>0</v>
      </c>
      <c r="T131" s="658">
        <f t="shared" si="123"/>
        <v>0</v>
      </c>
      <c r="U131" s="658">
        <f t="shared" si="123"/>
        <v>0</v>
      </c>
      <c r="V131" s="658">
        <f t="shared" si="123"/>
        <v>0</v>
      </c>
      <c r="W131" s="658">
        <f t="shared" si="123"/>
        <v>0</v>
      </c>
      <c r="X131" s="658">
        <f t="shared" si="123"/>
        <v>0</v>
      </c>
      <c r="Y131" s="658">
        <f t="shared" si="123"/>
        <v>40692.664969213358</v>
      </c>
      <c r="Z131" s="658">
        <f t="shared" si="123"/>
        <v>40692.664969213358</v>
      </c>
      <c r="AA131" s="658">
        <f t="shared" si="123"/>
        <v>45779.248090365028</v>
      </c>
      <c r="AB131" s="658">
        <f t="shared" si="123"/>
        <v>55952.41433266837</v>
      </c>
      <c r="AC131" s="658">
        <f t="shared" si="123"/>
        <v>57630.986762648427</v>
      </c>
      <c r="AD131" s="658">
        <f t="shared" si="123"/>
        <v>52391.806147862204</v>
      </c>
      <c r="AE131" s="658">
        <f t="shared" si="123"/>
        <v>41913.444918289766</v>
      </c>
      <c r="AF131" s="658">
        <f t="shared" si="123"/>
        <v>36674.264303503551</v>
      </c>
      <c r="AG131" s="658">
        <f t="shared" si="123"/>
        <v>36674.264303503551</v>
      </c>
      <c r="AH131" s="658">
        <f t="shared" si="123"/>
        <v>36674.264303503551</v>
      </c>
      <c r="AI131" s="658">
        <f t="shared" si="123"/>
        <v>36674.264303503551</v>
      </c>
      <c r="AJ131" s="658">
        <f t="shared" si="123"/>
        <v>36674.264303503551</v>
      </c>
      <c r="AK131" s="658">
        <f t="shared" si="123"/>
        <v>50296.133901947716</v>
      </c>
      <c r="AL131" s="658">
        <f t="shared" si="123"/>
        <v>50296.133901947716</v>
      </c>
      <c r="AM131" s="658">
        <f t="shared" si="123"/>
        <v>56583.150639691179</v>
      </c>
      <c r="AN131" s="658">
        <f t="shared" si="123"/>
        <v>69157.184115178112</v>
      </c>
      <c r="AO131" s="658">
        <f t="shared" si="123"/>
        <v>71237.668446559721</v>
      </c>
      <c r="AP131" s="658">
        <f t="shared" si="123"/>
        <v>64761.516769599744</v>
      </c>
      <c r="AQ131" s="658">
        <f t="shared" si="123"/>
        <v>51809.213415679791</v>
      </c>
      <c r="AR131" s="658">
        <f t="shared" ref="AR131:BW131" si="124" xml:space="preserve"> AR121 * AR125 * AR$127</f>
        <v>45333.061738719829</v>
      </c>
      <c r="AS131" s="658">
        <f t="shared" si="124"/>
        <v>45333.061738719829</v>
      </c>
      <c r="AT131" s="658">
        <f t="shared" si="124"/>
        <v>45333.061738719829</v>
      </c>
      <c r="AU131" s="658">
        <f t="shared" si="124"/>
        <v>45333.061738719829</v>
      </c>
      <c r="AV131" s="658">
        <f t="shared" si="124"/>
        <v>45333.061738719829</v>
      </c>
      <c r="AW131" s="658">
        <f t="shared" si="124"/>
        <v>64761.516769599744</v>
      </c>
      <c r="AX131" s="658">
        <f t="shared" si="124"/>
        <v>64761.516769599744</v>
      </c>
      <c r="AY131" s="658">
        <f t="shared" si="124"/>
        <v>72856.706365799706</v>
      </c>
      <c r="AZ131" s="658">
        <f t="shared" si="124"/>
        <v>89047.085558199644</v>
      </c>
      <c r="BA131" s="658">
        <f t="shared" si="124"/>
        <v>91718.498124945632</v>
      </c>
      <c r="BB131" s="658">
        <f t="shared" si="124"/>
        <v>83380.452840859667</v>
      </c>
      <c r="BC131" s="658">
        <f t="shared" si="124"/>
        <v>66704.362272687737</v>
      </c>
      <c r="BD131" s="658">
        <f t="shared" si="124"/>
        <v>58366.316988601771</v>
      </c>
      <c r="BE131" s="658">
        <f t="shared" si="124"/>
        <v>58366.316988601771</v>
      </c>
      <c r="BF131" s="658">
        <f t="shared" si="124"/>
        <v>58366.316988601771</v>
      </c>
      <c r="BG131" s="658">
        <f t="shared" si="124"/>
        <v>58366.316988601771</v>
      </c>
      <c r="BH131" s="658">
        <f t="shared" si="124"/>
        <v>58366.316988601771</v>
      </c>
      <c r="BI131" s="658">
        <f t="shared" si="124"/>
        <v>86715.670954494053</v>
      </c>
      <c r="BJ131" s="658">
        <f t="shared" si="124"/>
        <v>86715.670954494053</v>
      </c>
      <c r="BK131" s="658">
        <f t="shared" si="124"/>
        <v>97555.129823805808</v>
      </c>
      <c r="BL131" s="658">
        <f t="shared" si="124"/>
        <v>119234.04756242933</v>
      </c>
      <c r="BM131" s="658">
        <f t="shared" si="124"/>
        <v>122811.06898930221</v>
      </c>
      <c r="BN131" s="658">
        <f t="shared" si="124"/>
        <v>111646.4263539111</v>
      </c>
      <c r="BO131" s="658">
        <f t="shared" si="124"/>
        <v>89317.141083128867</v>
      </c>
      <c r="BP131" s="658">
        <f t="shared" si="124"/>
        <v>78152.498447737773</v>
      </c>
      <c r="BQ131" s="658">
        <f t="shared" si="124"/>
        <v>78152.498447737773</v>
      </c>
      <c r="BR131" s="658">
        <f t="shared" si="124"/>
        <v>78152.498447737773</v>
      </c>
      <c r="BS131" s="658">
        <f t="shared" si="124"/>
        <v>78152.498447737773</v>
      </c>
      <c r="BT131" s="658">
        <f t="shared" si="124"/>
        <v>78152.498447737773</v>
      </c>
      <c r="BU131" s="658">
        <f t="shared" si="124"/>
        <v>116112.28340806754</v>
      </c>
      <c r="BV131" s="658">
        <f t="shared" si="124"/>
        <v>116112.28340806754</v>
      </c>
      <c r="BW131" s="658">
        <f t="shared" si="124"/>
        <v>130626.31883407598</v>
      </c>
      <c r="BX131" s="658">
        <f t="shared" ref="BX131:CE131" si="125" xml:space="preserve"> BX121 * BX125 * BX$127</f>
        <v>159654.38968609285</v>
      </c>
      <c r="BY131" s="658">
        <f t="shared" si="125"/>
        <v>164444.02137667566</v>
      </c>
      <c r="BZ131" s="658">
        <f t="shared" si="125"/>
        <v>149494.56488788695</v>
      </c>
      <c r="CA131" s="658">
        <f t="shared" si="125"/>
        <v>119595.65191030956</v>
      </c>
      <c r="CB131" s="658">
        <f t="shared" si="125"/>
        <v>104646.19542152088</v>
      </c>
      <c r="CC131" s="658">
        <f t="shared" si="125"/>
        <v>104646.19542152088</v>
      </c>
      <c r="CD131" s="658">
        <f t="shared" si="125"/>
        <v>104646.19542152088</v>
      </c>
      <c r="CE131" s="658">
        <f t="shared" si="125"/>
        <v>104646.19542152088</v>
      </c>
      <c r="CF131" s="658">
        <f t="shared" ref="CF131" si="126" xml:space="preserve"> CF121 * CF125 * CF$127</f>
        <v>104646.19542152088</v>
      </c>
    </row>
    <row r="132" spans="1:84" ht="13.2" customHeight="1" x14ac:dyDescent="0.25">
      <c r="CF132" s="417"/>
    </row>
    <row r="133" spans="1:84" s="178" customFormat="1" ht="13.2" customHeight="1" x14ac:dyDescent="0.25">
      <c r="A133" s="182"/>
      <c r="B133" s="179"/>
      <c r="C133" s="179"/>
      <c r="D133" s="180"/>
      <c r="E133" s="181"/>
      <c r="F133" s="181"/>
      <c r="G133" s="146"/>
      <c r="H133" s="181"/>
      <c r="I133" s="181"/>
      <c r="J133" s="334"/>
      <c r="K133" s="334"/>
      <c r="L133" s="334"/>
      <c r="M133" s="334"/>
      <c r="N133" s="334"/>
      <c r="O133" s="334"/>
      <c r="P133" s="334"/>
      <c r="Q133" s="334"/>
      <c r="R133" s="334"/>
      <c r="S133" s="334"/>
      <c r="T133" s="334"/>
      <c r="U133" s="334"/>
      <c r="V133" s="334"/>
      <c r="W133" s="334"/>
      <c r="X133" s="334"/>
      <c r="Y133" s="334"/>
      <c r="Z133" s="334"/>
      <c r="AA133" s="334"/>
      <c r="AB133" s="334"/>
      <c r="AC133" s="334"/>
      <c r="AD133" s="334"/>
      <c r="AE133" s="417"/>
      <c r="AF133" s="417"/>
      <c r="AG133" s="417"/>
      <c r="AH133" s="417"/>
      <c r="AI133" s="417"/>
      <c r="AJ133" s="417"/>
      <c r="AK133" s="417"/>
      <c r="AL133" s="417"/>
      <c r="AM133" s="417"/>
      <c r="AN133" s="417"/>
      <c r="AO133" s="417"/>
      <c r="AP133" s="417"/>
      <c r="AQ133" s="417"/>
      <c r="AR133" s="417"/>
      <c r="AS133" s="417"/>
      <c r="AT133" s="417"/>
      <c r="AU133" s="417"/>
      <c r="AV133" s="417"/>
      <c r="AW133" s="417"/>
      <c r="AX133" s="417"/>
      <c r="AY133" s="417"/>
      <c r="AZ133" s="417"/>
      <c r="BA133" s="417"/>
      <c r="BB133" s="417"/>
      <c r="BC133" s="417"/>
      <c r="BD133" s="417"/>
      <c r="BE133" s="417"/>
      <c r="BF133" s="417"/>
      <c r="BG133" s="417"/>
      <c r="BH133" s="417"/>
      <c r="BI133" s="417"/>
      <c r="BJ133" s="417"/>
      <c r="BK133" s="417"/>
      <c r="BL133" s="417"/>
      <c r="BM133" s="417"/>
      <c r="BN133" s="417"/>
      <c r="BO133" s="417"/>
      <c r="BP133" s="417"/>
      <c r="BQ133" s="417"/>
      <c r="BR133" s="417"/>
      <c r="BS133" s="417"/>
      <c r="BT133" s="417"/>
      <c r="BU133" s="417"/>
      <c r="BV133" s="417"/>
      <c r="BW133" s="417"/>
      <c r="BX133" s="417"/>
      <c r="BY133" s="417"/>
      <c r="BZ133" s="417"/>
      <c r="CA133" s="417"/>
      <c r="CB133" s="417"/>
      <c r="CC133" s="417"/>
      <c r="CD133" s="417"/>
      <c r="CE133" s="417"/>
      <c r="CF133" s="417"/>
    </row>
    <row r="134" spans="1:84" s="178" customFormat="1" ht="13.2" customHeight="1" x14ac:dyDescent="0.25">
      <c r="A134" s="182"/>
      <c r="B134" s="179"/>
      <c r="C134" s="179" t="s">
        <v>119</v>
      </c>
      <c r="D134" s="180"/>
      <c r="E134" s="181"/>
      <c r="F134" s="181"/>
      <c r="G134" s="146"/>
      <c r="H134" s="182"/>
      <c r="I134" s="182"/>
      <c r="J134" s="52"/>
      <c r="K134" s="334"/>
      <c r="L134" s="334"/>
      <c r="M134" s="334"/>
      <c r="N134" s="334"/>
      <c r="O134" s="334"/>
      <c r="P134" s="334"/>
      <c r="Q134" s="334"/>
      <c r="R134" s="334"/>
      <c r="S134" s="334"/>
      <c r="T134" s="334"/>
      <c r="U134" s="334"/>
      <c r="V134" s="334"/>
      <c r="W134" s="334"/>
      <c r="X134" s="334"/>
      <c r="Y134" s="334"/>
      <c r="Z134" s="334"/>
      <c r="AA134" s="334"/>
      <c r="AB134" s="334"/>
      <c r="AC134" s="334"/>
      <c r="AD134" s="334"/>
      <c r="AE134" s="334"/>
      <c r="AF134" s="334"/>
      <c r="AG134" s="334"/>
      <c r="AH134" s="334"/>
      <c r="AI134" s="334"/>
      <c r="AJ134" s="334"/>
      <c r="AK134" s="334"/>
      <c r="AL134" s="334"/>
      <c r="AM134" s="334"/>
      <c r="AN134" s="334"/>
      <c r="AO134" s="334"/>
      <c r="AP134" s="334"/>
      <c r="AQ134" s="334"/>
      <c r="AR134" s="334"/>
      <c r="AS134" s="334"/>
      <c r="AT134" s="334"/>
      <c r="AU134" s="334"/>
      <c r="AV134" s="334"/>
      <c r="AW134" s="334"/>
      <c r="AX134" s="334"/>
      <c r="AY134" s="334"/>
      <c r="AZ134" s="334"/>
      <c r="BA134" s="334"/>
      <c r="BB134" s="334"/>
      <c r="BC134" s="334"/>
      <c r="BD134" s="334"/>
      <c r="BE134" s="334"/>
      <c r="BF134" s="334"/>
      <c r="BG134" s="334"/>
      <c r="BH134" s="334"/>
      <c r="BI134" s="334"/>
      <c r="BJ134" s="334"/>
      <c r="BK134" s="334"/>
      <c r="BL134" s="334"/>
      <c r="BM134" s="334"/>
      <c r="BN134" s="334"/>
      <c r="BO134" s="334"/>
      <c r="BP134" s="334"/>
      <c r="BQ134" s="334"/>
      <c r="BR134" s="334"/>
      <c r="BS134" s="334"/>
      <c r="BT134" s="417"/>
      <c r="BU134" s="417"/>
      <c r="BV134" s="417"/>
      <c r="BW134" s="417"/>
      <c r="BX134" s="417"/>
      <c r="BY134" s="417"/>
      <c r="BZ134" s="417"/>
      <c r="CA134" s="417"/>
      <c r="CB134" s="417"/>
      <c r="CC134" s="417"/>
      <c r="CD134" s="417"/>
      <c r="CE134" s="417"/>
      <c r="CF134" s="417"/>
    </row>
    <row r="135" spans="1:84" s="55" customFormat="1" x14ac:dyDescent="0.25">
      <c r="A135" s="113"/>
      <c r="B135" s="113"/>
      <c r="C135" s="179"/>
      <c r="D135" s="119"/>
      <c r="E135" s="117"/>
      <c r="F135" s="184"/>
      <c r="G135" s="230"/>
      <c r="H135" s="117"/>
      <c r="I135" s="117"/>
      <c r="J135" s="344"/>
      <c r="K135" s="344"/>
      <c r="L135" s="344"/>
      <c r="M135" s="344"/>
      <c r="N135" s="344"/>
      <c r="O135" s="344"/>
      <c r="P135" s="344"/>
      <c r="Q135" s="344"/>
      <c r="R135" s="344"/>
      <c r="S135" s="344"/>
      <c r="T135" s="344"/>
      <c r="U135" s="344"/>
      <c r="V135" s="344"/>
      <c r="W135" s="344"/>
      <c r="X135" s="344"/>
      <c r="Y135" s="344"/>
      <c r="Z135" s="344"/>
      <c r="AA135" s="344"/>
      <c r="AB135" s="344"/>
      <c r="AC135" s="344"/>
      <c r="AD135" s="344"/>
      <c r="AE135" s="509"/>
      <c r="AF135" s="509"/>
      <c r="AG135" s="509"/>
      <c r="AH135" s="509"/>
      <c r="AI135" s="509"/>
      <c r="AJ135" s="509"/>
      <c r="AK135" s="509"/>
      <c r="AL135" s="509"/>
      <c r="AM135" s="509"/>
      <c r="AN135" s="509"/>
      <c r="AO135" s="509"/>
      <c r="AP135" s="509"/>
      <c r="AQ135" s="509"/>
      <c r="AR135" s="509"/>
      <c r="AS135" s="509"/>
      <c r="AT135" s="509"/>
      <c r="AU135" s="509"/>
      <c r="AV135" s="509"/>
      <c r="AW135" s="509"/>
      <c r="AX135" s="509"/>
      <c r="AY135" s="509"/>
      <c r="AZ135" s="509"/>
      <c r="BA135" s="509"/>
      <c r="BB135" s="509"/>
      <c r="BC135" s="509"/>
      <c r="BD135" s="509"/>
      <c r="BE135" s="509"/>
      <c r="BF135" s="509"/>
      <c r="BG135" s="509"/>
      <c r="BH135" s="509"/>
      <c r="BI135" s="509"/>
      <c r="BJ135" s="509"/>
      <c r="BK135" s="509"/>
      <c r="BL135" s="509"/>
      <c r="BM135" s="509"/>
      <c r="BN135" s="509"/>
      <c r="BO135" s="509"/>
      <c r="BP135" s="509"/>
      <c r="BQ135" s="509"/>
      <c r="BR135" s="509"/>
      <c r="BS135" s="509"/>
      <c r="BT135" s="509"/>
      <c r="BU135" s="509"/>
      <c r="BV135" s="509"/>
      <c r="BW135" s="509"/>
      <c r="BX135" s="509"/>
      <c r="BY135" s="509"/>
      <c r="BZ135" s="509"/>
      <c r="CA135" s="509"/>
      <c r="CB135" s="509"/>
      <c r="CC135" s="509"/>
      <c r="CD135" s="509"/>
      <c r="CE135" s="509"/>
      <c r="CF135" s="509"/>
    </row>
    <row r="136" spans="1:84" s="80" customFormat="1" x14ac:dyDescent="0.25">
      <c r="A136" s="77"/>
      <c r="B136" s="78"/>
      <c r="C136" s="78"/>
      <c r="D136" s="79"/>
      <c r="E136" s="122" t="str">
        <f xml:space="preserve"> InpAct!E$9</f>
        <v>Revenue receivable - Shoes - actuals</v>
      </c>
      <c r="F136" s="122">
        <f xml:space="preserve"> InpAct!F$9</f>
        <v>0</v>
      </c>
      <c r="G136" s="227" t="str">
        <f xml:space="preserve"> InpAct!G$9</f>
        <v>GBP</v>
      </c>
      <c r="H136" s="122">
        <f xml:space="preserve"> InpAct!H$9</f>
        <v>0</v>
      </c>
      <c r="I136" s="122" t="str">
        <f xml:space="preserve"> InpAct!I$9</f>
        <v>'Monthly P&amp;Ls.xls' from R.Williams 12 June 19</v>
      </c>
      <c r="J136" s="653">
        <f xml:space="preserve"> InpAct!J$9</f>
        <v>414739.64136622247</v>
      </c>
      <c r="K136" s="653">
        <f xml:space="preserve"> InpAct!K$9</f>
        <v>0</v>
      </c>
      <c r="L136" s="653">
        <f xml:space="preserve"> InpAct!L$9</f>
        <v>0</v>
      </c>
      <c r="M136" s="653">
        <f xml:space="preserve"> InpAct!M$9</f>
        <v>32554.131975370688</v>
      </c>
      <c r="N136" s="653">
        <f xml:space="preserve"> InpAct!N$9</f>
        <v>32554.131975370688</v>
      </c>
      <c r="O136" s="653">
        <f xml:space="preserve"> InpAct!O$9</f>
        <v>36623.398472292021</v>
      </c>
      <c r="P136" s="653">
        <f xml:space="preserve"> InpAct!P$9</f>
        <v>44761.931466134694</v>
      </c>
      <c r="Q136" s="653">
        <f xml:space="preserve"> InpAct!Q$9</f>
        <v>46104.789410118741</v>
      </c>
      <c r="R136" s="653">
        <f xml:space="preserve"> InpAct!R$9</f>
        <v>41913.444918289766</v>
      </c>
      <c r="S136" s="653">
        <f xml:space="preserve"> InpAct!S$9</f>
        <v>33530.755934631808</v>
      </c>
      <c r="T136" s="653">
        <f xml:space="preserve"> InpAct!T$9</f>
        <v>29339.411442802833</v>
      </c>
      <c r="U136" s="653">
        <f xml:space="preserve"> InpAct!U$9</f>
        <v>29339.411442802833</v>
      </c>
      <c r="V136" s="653">
        <f xml:space="preserve"> InpAct!V$9</f>
        <v>29339.411442802833</v>
      </c>
      <c r="W136" s="653">
        <f xml:space="preserve"> InpAct!W$9</f>
        <v>29339.411442802833</v>
      </c>
      <c r="X136" s="653">
        <f xml:space="preserve"> InpAct!X$9</f>
        <v>29339.411442802833</v>
      </c>
      <c r="Y136" s="653">
        <f xml:space="preserve"> InpAct!Y$9</f>
        <v>0</v>
      </c>
      <c r="Z136" s="653">
        <f xml:space="preserve"> InpAct!Z$9</f>
        <v>0</v>
      </c>
      <c r="AA136" s="653">
        <f xml:space="preserve"> InpAct!AA$9</f>
        <v>0</v>
      </c>
      <c r="AB136" s="653">
        <f xml:space="preserve"> InpAct!AB$9</f>
        <v>0</v>
      </c>
      <c r="AC136" s="653">
        <f xml:space="preserve"> InpAct!AC$9</f>
        <v>0</v>
      </c>
      <c r="AD136" s="653">
        <f xml:space="preserve"> InpAct!AD$9</f>
        <v>0</v>
      </c>
      <c r="AE136" s="653">
        <f xml:space="preserve"> InpAct!AE$9</f>
        <v>0</v>
      </c>
      <c r="AF136" s="653">
        <f xml:space="preserve"> InpAct!AF$9</f>
        <v>0</v>
      </c>
      <c r="AG136" s="653">
        <f xml:space="preserve"> InpAct!AG$9</f>
        <v>0</v>
      </c>
      <c r="AH136" s="653">
        <f xml:space="preserve"> InpAct!AH$9</f>
        <v>0</v>
      </c>
      <c r="AI136" s="653">
        <f xml:space="preserve"> InpAct!AI$9</f>
        <v>0</v>
      </c>
      <c r="AJ136" s="653">
        <f xml:space="preserve"> InpAct!AJ$9</f>
        <v>0</v>
      </c>
      <c r="AK136" s="653">
        <f xml:space="preserve"> InpAct!AK$9</f>
        <v>0</v>
      </c>
      <c r="AL136" s="653">
        <f xml:space="preserve"> InpAct!AL$9</f>
        <v>0</v>
      </c>
      <c r="AM136" s="653">
        <f xml:space="preserve"> InpAct!AM$9</f>
        <v>0</v>
      </c>
      <c r="AN136" s="653">
        <f xml:space="preserve"> InpAct!AN$9</f>
        <v>0</v>
      </c>
      <c r="AO136" s="653">
        <f xml:space="preserve"> InpAct!AO$9</f>
        <v>0</v>
      </c>
      <c r="AP136" s="653">
        <f xml:space="preserve"> InpAct!AP$9</f>
        <v>0</v>
      </c>
      <c r="AQ136" s="653">
        <f xml:space="preserve"> InpAct!AQ$9</f>
        <v>0</v>
      </c>
      <c r="AR136" s="653">
        <f xml:space="preserve"> InpAct!AR$9</f>
        <v>0</v>
      </c>
      <c r="AS136" s="653">
        <f xml:space="preserve"> InpAct!AS$9</f>
        <v>0</v>
      </c>
      <c r="AT136" s="653">
        <f xml:space="preserve"> InpAct!AT$9</f>
        <v>0</v>
      </c>
      <c r="AU136" s="653">
        <f xml:space="preserve"> InpAct!AU$9</f>
        <v>0</v>
      </c>
      <c r="AV136" s="653">
        <f xml:space="preserve"> InpAct!AV$9</f>
        <v>0</v>
      </c>
      <c r="AW136" s="653">
        <f xml:space="preserve"> InpAct!AW$9</f>
        <v>0</v>
      </c>
      <c r="AX136" s="653">
        <f xml:space="preserve"> InpAct!AX$9</f>
        <v>0</v>
      </c>
      <c r="AY136" s="653">
        <f xml:space="preserve"> InpAct!AY$9</f>
        <v>0</v>
      </c>
      <c r="AZ136" s="653">
        <f xml:space="preserve"> InpAct!AZ$9</f>
        <v>0</v>
      </c>
      <c r="BA136" s="653">
        <f xml:space="preserve"> InpAct!BA$9</f>
        <v>0</v>
      </c>
      <c r="BB136" s="653">
        <f xml:space="preserve"> InpAct!BB$9</f>
        <v>0</v>
      </c>
      <c r="BC136" s="653">
        <f xml:space="preserve"> InpAct!BC$9</f>
        <v>0</v>
      </c>
      <c r="BD136" s="653">
        <f xml:space="preserve"> InpAct!BD$9</f>
        <v>0</v>
      </c>
      <c r="BE136" s="653">
        <f xml:space="preserve"> InpAct!BE$9</f>
        <v>0</v>
      </c>
      <c r="BF136" s="653">
        <f xml:space="preserve"> InpAct!BF$9</f>
        <v>0</v>
      </c>
      <c r="BG136" s="653">
        <f xml:space="preserve"> InpAct!BG$9</f>
        <v>0</v>
      </c>
      <c r="BH136" s="653">
        <f xml:space="preserve"> InpAct!BH$9</f>
        <v>0</v>
      </c>
      <c r="BI136" s="653">
        <f xml:space="preserve"> InpAct!BI$9</f>
        <v>0</v>
      </c>
      <c r="BJ136" s="653">
        <f xml:space="preserve"> InpAct!BJ$9</f>
        <v>0</v>
      </c>
      <c r="BK136" s="653">
        <f xml:space="preserve"> InpAct!BK$9</f>
        <v>0</v>
      </c>
      <c r="BL136" s="653">
        <f xml:space="preserve"> InpAct!BL$9</f>
        <v>0</v>
      </c>
      <c r="BM136" s="653">
        <f xml:space="preserve"> InpAct!BM$9</f>
        <v>0</v>
      </c>
      <c r="BN136" s="653">
        <f xml:space="preserve"> InpAct!BN$9</f>
        <v>0</v>
      </c>
      <c r="BO136" s="653">
        <f xml:space="preserve"> InpAct!BO$9</f>
        <v>0</v>
      </c>
      <c r="BP136" s="653">
        <f xml:space="preserve"> InpAct!BP$9</f>
        <v>0</v>
      </c>
      <c r="BQ136" s="653">
        <f xml:space="preserve"> InpAct!BQ$9</f>
        <v>0</v>
      </c>
      <c r="BR136" s="653">
        <f xml:space="preserve"> InpAct!BR$9</f>
        <v>0</v>
      </c>
      <c r="BS136" s="653">
        <f xml:space="preserve"> InpAct!BS$9</f>
        <v>0</v>
      </c>
      <c r="BT136" s="653">
        <f xml:space="preserve"> InpAct!BT$9</f>
        <v>0</v>
      </c>
      <c r="BU136" s="653">
        <f xml:space="preserve"> InpAct!BU$9</f>
        <v>0</v>
      </c>
      <c r="BV136" s="653">
        <f xml:space="preserve"> InpAct!BV$9</f>
        <v>0</v>
      </c>
      <c r="BW136" s="653">
        <f xml:space="preserve"> InpAct!BW$9</f>
        <v>0</v>
      </c>
      <c r="BX136" s="653">
        <f xml:space="preserve"> InpAct!BX$9</f>
        <v>0</v>
      </c>
      <c r="BY136" s="653">
        <f xml:space="preserve"> InpAct!BY$9</f>
        <v>0</v>
      </c>
      <c r="BZ136" s="653">
        <f xml:space="preserve"> InpAct!BZ$9</f>
        <v>0</v>
      </c>
      <c r="CA136" s="653">
        <f xml:space="preserve"> InpAct!CA$9</f>
        <v>0</v>
      </c>
      <c r="CB136" s="653">
        <f xml:space="preserve"> InpAct!CB$9</f>
        <v>0</v>
      </c>
      <c r="CC136" s="653">
        <f xml:space="preserve"> InpAct!CC$9</f>
        <v>0</v>
      </c>
      <c r="CD136" s="653">
        <f xml:space="preserve"> InpAct!CD$9</f>
        <v>0</v>
      </c>
      <c r="CE136" s="653">
        <f xml:space="preserve"> InpAct!CE$9</f>
        <v>0</v>
      </c>
      <c r="CF136" s="653">
        <f xml:space="preserve"> InpAct!CF$9</f>
        <v>0</v>
      </c>
    </row>
    <row r="137" spans="1:84" s="187" customFormat="1" x14ac:dyDescent="0.25">
      <c r="A137" s="77"/>
      <c r="B137" s="78"/>
      <c r="C137" s="78"/>
      <c r="D137" s="79"/>
      <c r="E137" s="122" t="str">
        <f xml:space="preserve"> InpAct!E$10</f>
        <v>Revenue receivable - Trainers - actuals</v>
      </c>
      <c r="F137" s="122">
        <f xml:space="preserve"> InpAct!F$10</f>
        <v>0</v>
      </c>
      <c r="G137" s="227" t="str">
        <f xml:space="preserve"> InpAct!G$10</f>
        <v>GBP</v>
      </c>
      <c r="H137" s="122">
        <f xml:space="preserve"> InpAct!H$10</f>
        <v>0</v>
      </c>
      <c r="I137" s="122" t="str">
        <f xml:space="preserve"> InpAct!I$10</f>
        <v>'Monthly P&amp;Ls.xls' from R.Williams 12 June 19</v>
      </c>
      <c r="J137" s="653">
        <f xml:space="preserve"> InpAct!J$10</f>
        <v>292671.39642110915</v>
      </c>
      <c r="K137" s="653">
        <f xml:space="preserve"> InpAct!K$10</f>
        <v>0</v>
      </c>
      <c r="L137" s="653">
        <f xml:space="preserve"> InpAct!L$10</f>
        <v>0</v>
      </c>
      <c r="M137" s="653">
        <f xml:space="preserve"> InpAct!M$10</f>
        <v>22972.637081719713</v>
      </c>
      <c r="N137" s="653">
        <f xml:space="preserve"> InpAct!N$10</f>
        <v>22972.637081719713</v>
      </c>
      <c r="O137" s="653">
        <f xml:space="preserve"> InpAct!O$10</f>
        <v>25844.216716934676</v>
      </c>
      <c r="P137" s="653">
        <f xml:space="preserve"> InpAct!P$10</f>
        <v>31587.375987364605</v>
      </c>
      <c r="Q137" s="653">
        <f xml:space="preserve"> InpAct!Q$10</f>
        <v>32534.997266985545</v>
      </c>
      <c r="R137" s="653">
        <f xml:space="preserve"> InpAct!R$10</f>
        <v>29577.27024271413</v>
      </c>
      <c r="S137" s="653">
        <f xml:space="preserve"> InpAct!S$10</f>
        <v>23661.816194171308</v>
      </c>
      <c r="T137" s="653">
        <f xml:space="preserve"> InpAct!T$10</f>
        <v>20704.089169899893</v>
      </c>
      <c r="U137" s="653">
        <f xml:space="preserve"> InpAct!U$10</f>
        <v>20704.089169899893</v>
      </c>
      <c r="V137" s="653">
        <f xml:space="preserve"> InpAct!V$10</f>
        <v>20704.089169899893</v>
      </c>
      <c r="W137" s="653">
        <f xml:space="preserve"> InpAct!W$10</f>
        <v>20704.089169899893</v>
      </c>
      <c r="X137" s="653">
        <f xml:space="preserve"> InpAct!X$10</f>
        <v>20704.089169899893</v>
      </c>
      <c r="Y137" s="653">
        <f xml:space="preserve"> InpAct!Y$10</f>
        <v>0</v>
      </c>
      <c r="Z137" s="653">
        <f xml:space="preserve"> InpAct!Z$10</f>
        <v>0</v>
      </c>
      <c r="AA137" s="653">
        <f xml:space="preserve"> InpAct!AA$10</f>
        <v>0</v>
      </c>
      <c r="AB137" s="653">
        <f xml:space="preserve"> InpAct!AB$10</f>
        <v>0</v>
      </c>
      <c r="AC137" s="653">
        <f xml:space="preserve"> InpAct!AC$10</f>
        <v>0</v>
      </c>
      <c r="AD137" s="653">
        <f xml:space="preserve"> InpAct!AD$10</f>
        <v>0</v>
      </c>
      <c r="AE137" s="653">
        <f xml:space="preserve"> InpAct!AE$10</f>
        <v>0</v>
      </c>
      <c r="AF137" s="653">
        <f xml:space="preserve"> InpAct!AF$10</f>
        <v>0</v>
      </c>
      <c r="AG137" s="653">
        <f xml:space="preserve"> InpAct!AG$10</f>
        <v>0</v>
      </c>
      <c r="AH137" s="653">
        <f xml:space="preserve"> InpAct!AH$10</f>
        <v>0</v>
      </c>
      <c r="AI137" s="653">
        <f xml:space="preserve"> InpAct!AI$10</f>
        <v>0</v>
      </c>
      <c r="AJ137" s="653">
        <f xml:space="preserve"> InpAct!AJ$10</f>
        <v>0</v>
      </c>
      <c r="AK137" s="653">
        <f xml:space="preserve"> InpAct!AK$10</f>
        <v>0</v>
      </c>
      <c r="AL137" s="653">
        <f xml:space="preserve"> InpAct!AL$10</f>
        <v>0</v>
      </c>
      <c r="AM137" s="653">
        <f xml:space="preserve"> InpAct!AM$10</f>
        <v>0</v>
      </c>
      <c r="AN137" s="653">
        <f xml:space="preserve"> InpAct!AN$10</f>
        <v>0</v>
      </c>
      <c r="AO137" s="653">
        <f xml:space="preserve"> InpAct!AO$10</f>
        <v>0</v>
      </c>
      <c r="AP137" s="653">
        <f xml:space="preserve"> InpAct!AP$10</f>
        <v>0</v>
      </c>
      <c r="AQ137" s="653">
        <f xml:space="preserve"> InpAct!AQ$10</f>
        <v>0</v>
      </c>
      <c r="AR137" s="653">
        <f xml:space="preserve"> InpAct!AR$10</f>
        <v>0</v>
      </c>
      <c r="AS137" s="653">
        <f xml:space="preserve"> InpAct!AS$10</f>
        <v>0</v>
      </c>
      <c r="AT137" s="653">
        <f xml:space="preserve"> InpAct!AT$10</f>
        <v>0</v>
      </c>
      <c r="AU137" s="653">
        <f xml:space="preserve"> InpAct!AU$10</f>
        <v>0</v>
      </c>
      <c r="AV137" s="653">
        <f xml:space="preserve"> InpAct!AV$10</f>
        <v>0</v>
      </c>
      <c r="AW137" s="653">
        <f xml:space="preserve"> InpAct!AW$10</f>
        <v>0</v>
      </c>
      <c r="AX137" s="653">
        <f xml:space="preserve"> InpAct!AX$10</f>
        <v>0</v>
      </c>
      <c r="AY137" s="653">
        <f xml:space="preserve"> InpAct!AY$10</f>
        <v>0</v>
      </c>
      <c r="AZ137" s="653">
        <f xml:space="preserve"> InpAct!AZ$10</f>
        <v>0</v>
      </c>
      <c r="BA137" s="653">
        <f xml:space="preserve"> InpAct!BA$10</f>
        <v>0</v>
      </c>
      <c r="BB137" s="653">
        <f xml:space="preserve"> InpAct!BB$10</f>
        <v>0</v>
      </c>
      <c r="BC137" s="653">
        <f xml:space="preserve"> InpAct!BC$10</f>
        <v>0</v>
      </c>
      <c r="BD137" s="653">
        <f xml:space="preserve"> InpAct!BD$10</f>
        <v>0</v>
      </c>
      <c r="BE137" s="653">
        <f xml:space="preserve"> InpAct!BE$10</f>
        <v>0</v>
      </c>
      <c r="BF137" s="653">
        <f xml:space="preserve"> InpAct!BF$10</f>
        <v>0</v>
      </c>
      <c r="BG137" s="653">
        <f xml:space="preserve"> InpAct!BG$10</f>
        <v>0</v>
      </c>
      <c r="BH137" s="653">
        <f xml:space="preserve"> InpAct!BH$10</f>
        <v>0</v>
      </c>
      <c r="BI137" s="653">
        <f xml:space="preserve"> InpAct!BI$10</f>
        <v>0</v>
      </c>
      <c r="BJ137" s="653">
        <f xml:space="preserve"> InpAct!BJ$10</f>
        <v>0</v>
      </c>
      <c r="BK137" s="653">
        <f xml:space="preserve"> InpAct!BK$10</f>
        <v>0</v>
      </c>
      <c r="BL137" s="653">
        <f xml:space="preserve"> InpAct!BL$10</f>
        <v>0</v>
      </c>
      <c r="BM137" s="653">
        <f xml:space="preserve"> InpAct!BM$10</f>
        <v>0</v>
      </c>
      <c r="BN137" s="653">
        <f xml:space="preserve"> InpAct!BN$10</f>
        <v>0</v>
      </c>
      <c r="BO137" s="653">
        <f xml:space="preserve"> InpAct!BO$10</f>
        <v>0</v>
      </c>
      <c r="BP137" s="653">
        <f xml:space="preserve"> InpAct!BP$10</f>
        <v>0</v>
      </c>
      <c r="BQ137" s="653">
        <f xml:space="preserve"> InpAct!BQ$10</f>
        <v>0</v>
      </c>
      <c r="BR137" s="653">
        <f xml:space="preserve"> InpAct!BR$10</f>
        <v>0</v>
      </c>
      <c r="BS137" s="653">
        <f xml:space="preserve"> InpAct!BS$10</f>
        <v>0</v>
      </c>
      <c r="BT137" s="653">
        <f xml:space="preserve"> InpAct!BT$10</f>
        <v>0</v>
      </c>
      <c r="BU137" s="653">
        <f xml:space="preserve"> InpAct!BU$10</f>
        <v>0</v>
      </c>
      <c r="BV137" s="653">
        <f xml:space="preserve"> InpAct!BV$10</f>
        <v>0</v>
      </c>
      <c r="BW137" s="653">
        <f xml:space="preserve"> InpAct!BW$10</f>
        <v>0</v>
      </c>
      <c r="BX137" s="653">
        <f xml:space="preserve"> InpAct!BX$10</f>
        <v>0</v>
      </c>
      <c r="BY137" s="653">
        <f xml:space="preserve"> InpAct!BY$10</f>
        <v>0</v>
      </c>
      <c r="BZ137" s="653">
        <f xml:space="preserve"> InpAct!BZ$10</f>
        <v>0</v>
      </c>
      <c r="CA137" s="653">
        <f xml:space="preserve"> InpAct!CA$10</f>
        <v>0</v>
      </c>
      <c r="CB137" s="653">
        <f xml:space="preserve"> InpAct!CB$10</f>
        <v>0</v>
      </c>
      <c r="CC137" s="653">
        <f xml:space="preserve"> InpAct!CC$10</f>
        <v>0</v>
      </c>
      <c r="CD137" s="653">
        <f xml:space="preserve"> InpAct!CD$10</f>
        <v>0</v>
      </c>
      <c r="CE137" s="653">
        <f xml:space="preserve"> InpAct!CE$10</f>
        <v>0</v>
      </c>
      <c r="CF137" s="653">
        <f xml:space="preserve"> InpAct!CF$10</f>
        <v>0</v>
      </c>
    </row>
    <row r="138" spans="1:84" s="187" customFormat="1" x14ac:dyDescent="0.25">
      <c r="A138" s="77"/>
      <c r="B138" s="78"/>
      <c r="C138" s="78"/>
      <c r="D138" s="79"/>
      <c r="E138" s="122" t="str">
        <f xml:space="preserve"> InpAct!E$11</f>
        <v>Revenue receivable - Boots - actuals</v>
      </c>
      <c r="F138" s="122">
        <f xml:space="preserve"> InpAct!F$11</f>
        <v>0</v>
      </c>
      <c r="G138" s="227" t="str">
        <f xml:space="preserve"> InpAct!G$11</f>
        <v>GBP</v>
      </c>
      <c r="H138" s="122">
        <f xml:space="preserve"> InpAct!H$11</f>
        <v>0</v>
      </c>
      <c r="I138" s="122" t="str">
        <f xml:space="preserve"> InpAct!I$11</f>
        <v>'Monthly P&amp;Ls.xls' from R.Williams 12 June 19</v>
      </c>
      <c r="J138" s="653">
        <f xml:space="preserve"> InpAct!J$11</f>
        <v>419923.88688330044</v>
      </c>
      <c r="K138" s="653">
        <f xml:space="preserve"> InpAct!K$11</f>
        <v>0</v>
      </c>
      <c r="L138" s="653">
        <f xml:space="preserve"> InpAct!L$11</f>
        <v>0</v>
      </c>
      <c r="M138" s="653">
        <f xml:space="preserve"> InpAct!M$11</f>
        <v>32961.058625062818</v>
      </c>
      <c r="N138" s="653">
        <f xml:space="preserve"> InpAct!N$11</f>
        <v>32961.058625062818</v>
      </c>
      <c r="O138" s="653">
        <f xml:space="preserve"> InpAct!O$11</f>
        <v>37081.190953195677</v>
      </c>
      <c r="P138" s="653">
        <f xml:space="preserve"> InpAct!P$11</f>
        <v>45321.45560946138</v>
      </c>
      <c r="Q138" s="653">
        <f xml:space="preserve"> InpAct!Q$11</f>
        <v>46681.099277745227</v>
      </c>
      <c r="R138" s="653">
        <f xml:space="preserve"> InpAct!R$11</f>
        <v>42437.362979768383</v>
      </c>
      <c r="S138" s="653">
        <f xml:space="preserve"> InpAct!S$11</f>
        <v>33949.890383814709</v>
      </c>
      <c r="T138" s="653">
        <f xml:space="preserve"> InpAct!T$11</f>
        <v>29706.154085837876</v>
      </c>
      <c r="U138" s="653">
        <f xml:space="preserve"> InpAct!U$11</f>
        <v>29706.154085837876</v>
      </c>
      <c r="V138" s="653">
        <f xml:space="preserve"> InpAct!V$11</f>
        <v>29706.154085837876</v>
      </c>
      <c r="W138" s="653">
        <f xml:space="preserve"> InpAct!W$11</f>
        <v>29706.154085837876</v>
      </c>
      <c r="X138" s="653">
        <f xml:space="preserve"> InpAct!X$11</f>
        <v>29706.154085837876</v>
      </c>
      <c r="Y138" s="653">
        <f xml:space="preserve"> InpAct!Y$11</f>
        <v>0</v>
      </c>
      <c r="Z138" s="653">
        <f xml:space="preserve"> InpAct!Z$11</f>
        <v>0</v>
      </c>
      <c r="AA138" s="653">
        <f xml:space="preserve"> InpAct!AA$11</f>
        <v>0</v>
      </c>
      <c r="AB138" s="653">
        <f xml:space="preserve"> InpAct!AB$11</f>
        <v>0</v>
      </c>
      <c r="AC138" s="653">
        <f xml:space="preserve"> InpAct!AC$11</f>
        <v>0</v>
      </c>
      <c r="AD138" s="653">
        <f xml:space="preserve"> InpAct!AD$11</f>
        <v>0</v>
      </c>
      <c r="AE138" s="653">
        <f xml:space="preserve"> InpAct!AE$11</f>
        <v>0</v>
      </c>
      <c r="AF138" s="653">
        <f xml:space="preserve"> InpAct!AF$11</f>
        <v>0</v>
      </c>
      <c r="AG138" s="653">
        <f xml:space="preserve"> InpAct!AG$11</f>
        <v>0</v>
      </c>
      <c r="AH138" s="653">
        <f xml:space="preserve"> InpAct!AH$11</f>
        <v>0</v>
      </c>
      <c r="AI138" s="653">
        <f xml:space="preserve"> InpAct!AI$11</f>
        <v>0</v>
      </c>
      <c r="AJ138" s="653">
        <f xml:space="preserve"> InpAct!AJ$11</f>
        <v>0</v>
      </c>
      <c r="AK138" s="653">
        <f xml:space="preserve"> InpAct!AK$11</f>
        <v>0</v>
      </c>
      <c r="AL138" s="653">
        <f xml:space="preserve"> InpAct!AL$11</f>
        <v>0</v>
      </c>
      <c r="AM138" s="653">
        <f xml:space="preserve"> InpAct!AM$11</f>
        <v>0</v>
      </c>
      <c r="AN138" s="653">
        <f xml:space="preserve"> InpAct!AN$11</f>
        <v>0</v>
      </c>
      <c r="AO138" s="653">
        <f xml:space="preserve"> InpAct!AO$11</f>
        <v>0</v>
      </c>
      <c r="AP138" s="653">
        <f xml:space="preserve"> InpAct!AP$11</f>
        <v>0</v>
      </c>
      <c r="AQ138" s="653">
        <f xml:space="preserve"> InpAct!AQ$11</f>
        <v>0</v>
      </c>
      <c r="AR138" s="653">
        <f xml:space="preserve"> InpAct!AR$11</f>
        <v>0</v>
      </c>
      <c r="AS138" s="653">
        <f xml:space="preserve"> InpAct!AS$11</f>
        <v>0</v>
      </c>
      <c r="AT138" s="653">
        <f xml:space="preserve"> InpAct!AT$11</f>
        <v>0</v>
      </c>
      <c r="AU138" s="653">
        <f xml:space="preserve"> InpAct!AU$11</f>
        <v>0</v>
      </c>
      <c r="AV138" s="653">
        <f xml:space="preserve"> InpAct!AV$11</f>
        <v>0</v>
      </c>
      <c r="AW138" s="653">
        <f xml:space="preserve"> InpAct!AW$11</f>
        <v>0</v>
      </c>
      <c r="AX138" s="653">
        <f xml:space="preserve"> InpAct!AX$11</f>
        <v>0</v>
      </c>
      <c r="AY138" s="653">
        <f xml:space="preserve"> InpAct!AY$11</f>
        <v>0</v>
      </c>
      <c r="AZ138" s="653">
        <f xml:space="preserve"> InpAct!AZ$11</f>
        <v>0</v>
      </c>
      <c r="BA138" s="653">
        <f xml:space="preserve"> InpAct!BA$11</f>
        <v>0</v>
      </c>
      <c r="BB138" s="653">
        <f xml:space="preserve"> InpAct!BB$11</f>
        <v>0</v>
      </c>
      <c r="BC138" s="653">
        <f xml:space="preserve"> InpAct!BC$11</f>
        <v>0</v>
      </c>
      <c r="BD138" s="653">
        <f xml:space="preserve"> InpAct!BD$11</f>
        <v>0</v>
      </c>
      <c r="BE138" s="653">
        <f xml:space="preserve"> InpAct!BE$11</f>
        <v>0</v>
      </c>
      <c r="BF138" s="653">
        <f xml:space="preserve"> InpAct!BF$11</f>
        <v>0</v>
      </c>
      <c r="BG138" s="653">
        <f xml:space="preserve"> InpAct!BG$11</f>
        <v>0</v>
      </c>
      <c r="BH138" s="653">
        <f xml:space="preserve"> InpAct!BH$11</f>
        <v>0</v>
      </c>
      <c r="BI138" s="653">
        <f xml:space="preserve"> InpAct!BI$11</f>
        <v>0</v>
      </c>
      <c r="BJ138" s="653">
        <f xml:space="preserve"> InpAct!BJ$11</f>
        <v>0</v>
      </c>
      <c r="BK138" s="653">
        <f xml:space="preserve"> InpAct!BK$11</f>
        <v>0</v>
      </c>
      <c r="BL138" s="653">
        <f xml:space="preserve"> InpAct!BL$11</f>
        <v>0</v>
      </c>
      <c r="BM138" s="653">
        <f xml:space="preserve"> InpAct!BM$11</f>
        <v>0</v>
      </c>
      <c r="BN138" s="653">
        <f xml:space="preserve"> InpAct!BN$11</f>
        <v>0</v>
      </c>
      <c r="BO138" s="653">
        <f xml:space="preserve"> InpAct!BO$11</f>
        <v>0</v>
      </c>
      <c r="BP138" s="653">
        <f xml:space="preserve"> InpAct!BP$11</f>
        <v>0</v>
      </c>
      <c r="BQ138" s="653">
        <f xml:space="preserve"> InpAct!BQ$11</f>
        <v>0</v>
      </c>
      <c r="BR138" s="653">
        <f xml:space="preserve"> InpAct!BR$11</f>
        <v>0</v>
      </c>
      <c r="BS138" s="653">
        <f xml:space="preserve"> InpAct!BS$11</f>
        <v>0</v>
      </c>
      <c r="BT138" s="653">
        <f xml:space="preserve"> InpAct!BT$11</f>
        <v>0</v>
      </c>
      <c r="BU138" s="653">
        <f xml:space="preserve"> InpAct!BU$11</f>
        <v>0</v>
      </c>
      <c r="BV138" s="653">
        <f xml:space="preserve"> InpAct!BV$11</f>
        <v>0</v>
      </c>
      <c r="BW138" s="653">
        <f xml:space="preserve"> InpAct!BW$11</f>
        <v>0</v>
      </c>
      <c r="BX138" s="653">
        <f xml:space="preserve"> InpAct!BX$11</f>
        <v>0</v>
      </c>
      <c r="BY138" s="653">
        <f xml:space="preserve"> InpAct!BY$11</f>
        <v>0</v>
      </c>
      <c r="BZ138" s="653">
        <f xml:space="preserve"> InpAct!BZ$11</f>
        <v>0</v>
      </c>
      <c r="CA138" s="653">
        <f xml:space="preserve"> InpAct!CA$11</f>
        <v>0</v>
      </c>
      <c r="CB138" s="653">
        <f xml:space="preserve"> InpAct!CB$11</f>
        <v>0</v>
      </c>
      <c r="CC138" s="653">
        <f xml:space="preserve"> InpAct!CC$11</f>
        <v>0</v>
      </c>
      <c r="CD138" s="653">
        <f xml:space="preserve"> InpAct!CD$11</f>
        <v>0</v>
      </c>
      <c r="CE138" s="653">
        <f xml:space="preserve"> InpAct!CE$11</f>
        <v>0</v>
      </c>
      <c r="CF138" s="653">
        <f xml:space="preserve"> InpAct!CF$11</f>
        <v>0</v>
      </c>
    </row>
    <row r="139" spans="1:84" s="187" customFormat="1" ht="4.95" customHeight="1" x14ac:dyDescent="0.25">
      <c r="A139" s="77"/>
      <c r="B139" s="78"/>
      <c r="C139" s="78"/>
      <c r="D139" s="79"/>
      <c r="E139" s="122"/>
      <c r="F139" s="122"/>
      <c r="G139" s="227"/>
      <c r="H139" s="122"/>
      <c r="I139" s="122"/>
      <c r="J139" s="348"/>
      <c r="K139" s="348"/>
      <c r="L139" s="348"/>
      <c r="M139" s="348"/>
      <c r="N139" s="348"/>
      <c r="O139" s="348"/>
      <c r="P139" s="348"/>
      <c r="Q139" s="348"/>
      <c r="R139" s="348"/>
      <c r="S139" s="348"/>
      <c r="T139" s="348"/>
      <c r="U139" s="348"/>
      <c r="V139" s="348"/>
      <c r="W139" s="348"/>
      <c r="X139" s="348"/>
      <c r="Y139" s="348"/>
      <c r="Z139" s="348"/>
      <c r="AA139" s="348"/>
      <c r="AB139" s="348"/>
      <c r="AC139" s="348"/>
      <c r="AD139" s="348"/>
      <c r="AE139" s="348"/>
      <c r="AF139" s="348"/>
      <c r="AG139" s="348"/>
      <c r="AH139" s="348"/>
      <c r="AI139" s="348"/>
      <c r="AJ139" s="348"/>
      <c r="AK139" s="348"/>
      <c r="AL139" s="348"/>
      <c r="AM139" s="348"/>
      <c r="AN139" s="348"/>
      <c r="AO139" s="348"/>
      <c r="AP139" s="348"/>
      <c r="AQ139" s="348"/>
      <c r="AR139" s="348"/>
      <c r="AS139" s="348"/>
      <c r="AT139" s="348"/>
      <c r="AU139" s="348"/>
      <c r="AV139" s="348"/>
      <c r="AW139" s="348"/>
      <c r="AX139" s="348"/>
      <c r="AY139" s="348"/>
      <c r="AZ139" s="348"/>
      <c r="BA139" s="348"/>
      <c r="BB139" s="348"/>
      <c r="BC139" s="348"/>
      <c r="BD139" s="348"/>
      <c r="BE139" s="348"/>
      <c r="BF139" s="348"/>
      <c r="BG139" s="348"/>
      <c r="BH139" s="348"/>
      <c r="BI139" s="348"/>
      <c r="BJ139" s="348"/>
      <c r="BK139" s="348"/>
      <c r="BL139" s="348"/>
      <c r="BM139" s="348"/>
      <c r="BN139" s="348"/>
      <c r="BO139" s="348"/>
      <c r="BP139" s="348"/>
      <c r="BQ139" s="348"/>
      <c r="BR139" s="348"/>
      <c r="BS139" s="348"/>
      <c r="BT139" s="348"/>
      <c r="BU139" s="348"/>
      <c r="BV139" s="348"/>
      <c r="BW139" s="348"/>
      <c r="BX139" s="348"/>
      <c r="BY139" s="348"/>
      <c r="BZ139" s="348"/>
      <c r="CA139" s="348"/>
      <c r="CB139" s="348"/>
      <c r="CC139" s="348"/>
      <c r="CD139" s="348"/>
      <c r="CE139" s="348"/>
      <c r="CF139" s="348"/>
    </row>
    <row r="140" spans="1:84" s="55" customFormat="1" ht="15" customHeight="1" x14ac:dyDescent="0.25">
      <c r="A140" s="179"/>
      <c r="B140" s="179"/>
      <c r="C140" s="179"/>
      <c r="D140" s="186"/>
      <c r="E140" s="184" t="str">
        <f t="shared" ref="E140:AJ140" si="127" xml:space="preserve"> E$129</f>
        <v>Revenue receivable - Shoes - forecast</v>
      </c>
      <c r="F140" s="184">
        <f t="shared" si="127"/>
        <v>0</v>
      </c>
      <c r="G140" s="230" t="str">
        <f t="shared" si="127"/>
        <v>GBP</v>
      </c>
      <c r="H140" s="184">
        <f t="shared" si="127"/>
        <v>0</v>
      </c>
      <c r="I140" s="184">
        <f t="shared" si="127"/>
        <v>0</v>
      </c>
      <c r="J140" s="658">
        <f t="shared" si="127"/>
        <v>2070023.2051595673</v>
      </c>
      <c r="K140" s="658">
        <f t="shared" si="127"/>
        <v>0</v>
      </c>
      <c r="L140" s="658">
        <f t="shared" si="127"/>
        <v>0</v>
      </c>
      <c r="M140" s="658">
        <f t="shared" si="127"/>
        <v>0</v>
      </c>
      <c r="N140" s="658">
        <f t="shared" si="127"/>
        <v>0</v>
      </c>
      <c r="O140" s="658">
        <f t="shared" si="127"/>
        <v>0</v>
      </c>
      <c r="P140" s="658">
        <f t="shared" si="127"/>
        <v>0</v>
      </c>
      <c r="Q140" s="658">
        <f t="shared" si="127"/>
        <v>0</v>
      </c>
      <c r="R140" s="658">
        <f t="shared" si="127"/>
        <v>0</v>
      </c>
      <c r="S140" s="658">
        <f t="shared" si="127"/>
        <v>0</v>
      </c>
      <c r="T140" s="658">
        <f t="shared" si="127"/>
        <v>0</v>
      </c>
      <c r="U140" s="658">
        <f t="shared" si="127"/>
        <v>0</v>
      </c>
      <c r="V140" s="658">
        <f t="shared" si="127"/>
        <v>0</v>
      </c>
      <c r="W140" s="658">
        <f t="shared" si="127"/>
        <v>0</v>
      </c>
      <c r="X140" s="658">
        <f t="shared" si="127"/>
        <v>0</v>
      </c>
      <c r="Y140" s="658">
        <f t="shared" si="127"/>
        <v>32554.131975370688</v>
      </c>
      <c r="Z140" s="658">
        <f t="shared" si="127"/>
        <v>32554.131975370688</v>
      </c>
      <c r="AA140" s="658">
        <f t="shared" si="127"/>
        <v>36623.398472292021</v>
      </c>
      <c r="AB140" s="658">
        <f t="shared" si="127"/>
        <v>44761.931466134694</v>
      </c>
      <c r="AC140" s="658">
        <f t="shared" si="127"/>
        <v>46104.789410118741</v>
      </c>
      <c r="AD140" s="658">
        <f t="shared" si="127"/>
        <v>41913.444918289766</v>
      </c>
      <c r="AE140" s="658">
        <f t="shared" si="127"/>
        <v>33530.755934631808</v>
      </c>
      <c r="AF140" s="658">
        <f t="shared" si="127"/>
        <v>29339.411442802833</v>
      </c>
      <c r="AG140" s="658">
        <f t="shared" si="127"/>
        <v>29339.411442802833</v>
      </c>
      <c r="AH140" s="658">
        <f t="shared" si="127"/>
        <v>29339.411442802833</v>
      </c>
      <c r="AI140" s="658">
        <f t="shared" si="127"/>
        <v>29339.411442802833</v>
      </c>
      <c r="AJ140" s="658">
        <f t="shared" si="127"/>
        <v>29339.411442802833</v>
      </c>
      <c r="AK140" s="658">
        <f t="shared" ref="AK140:BP140" si="128" xml:space="preserve"> AK$129</f>
        <v>32860.140815939179</v>
      </c>
      <c r="AL140" s="658">
        <f t="shared" si="128"/>
        <v>32860.140815939179</v>
      </c>
      <c r="AM140" s="658">
        <f t="shared" si="128"/>
        <v>36967.658417931576</v>
      </c>
      <c r="AN140" s="658">
        <f t="shared" si="128"/>
        <v>45182.693621916362</v>
      </c>
      <c r="AO140" s="658">
        <f t="shared" si="128"/>
        <v>46541.94338508568</v>
      </c>
      <c r="AP140" s="658">
        <f t="shared" si="128"/>
        <v>42310.857622805168</v>
      </c>
      <c r="AQ140" s="658">
        <f t="shared" si="128"/>
        <v>33848.686098244136</v>
      </c>
      <c r="AR140" s="658">
        <f t="shared" si="128"/>
        <v>29617.60033596362</v>
      </c>
      <c r="AS140" s="658">
        <f t="shared" si="128"/>
        <v>29617.60033596362</v>
      </c>
      <c r="AT140" s="658">
        <f t="shared" si="128"/>
        <v>29617.60033596362</v>
      </c>
      <c r="AU140" s="658">
        <f t="shared" si="128"/>
        <v>29617.60033596362</v>
      </c>
      <c r="AV140" s="658">
        <f t="shared" si="128"/>
        <v>29617.60033596362</v>
      </c>
      <c r="AW140" s="658">
        <f t="shared" si="128"/>
        <v>32833.225515296806</v>
      </c>
      <c r="AX140" s="658">
        <f t="shared" si="128"/>
        <v>32833.225515296806</v>
      </c>
      <c r="AY140" s="658">
        <f t="shared" si="128"/>
        <v>36937.378704708914</v>
      </c>
      <c r="AZ140" s="658">
        <f t="shared" si="128"/>
        <v>45145.685083533113</v>
      </c>
      <c r="BA140" s="658">
        <f t="shared" si="128"/>
        <v>46500.055636039106</v>
      </c>
      <c r="BB140" s="658">
        <f t="shared" si="128"/>
        <v>42272.777850944643</v>
      </c>
      <c r="BC140" s="658">
        <f t="shared" si="128"/>
        <v>33818.222280755712</v>
      </c>
      <c r="BD140" s="658">
        <f t="shared" si="128"/>
        <v>29590.94449566125</v>
      </c>
      <c r="BE140" s="658">
        <f t="shared" si="128"/>
        <v>29590.94449566125</v>
      </c>
      <c r="BF140" s="658">
        <f t="shared" si="128"/>
        <v>29590.94449566125</v>
      </c>
      <c r="BG140" s="658">
        <f t="shared" si="128"/>
        <v>29590.94449566125</v>
      </c>
      <c r="BH140" s="658">
        <f t="shared" si="128"/>
        <v>29590.94449566125</v>
      </c>
      <c r="BI140" s="658">
        <f t="shared" si="128"/>
        <v>32465.493389525484</v>
      </c>
      <c r="BJ140" s="658">
        <f t="shared" si="128"/>
        <v>32465.493389525484</v>
      </c>
      <c r="BK140" s="658">
        <f t="shared" si="128"/>
        <v>36523.680063216161</v>
      </c>
      <c r="BL140" s="658">
        <f t="shared" si="128"/>
        <v>44640.053410597538</v>
      </c>
      <c r="BM140" s="658">
        <f t="shared" si="128"/>
        <v>45979.255012915462</v>
      </c>
      <c r="BN140" s="658">
        <f t="shared" si="128"/>
        <v>41799.32273901406</v>
      </c>
      <c r="BO140" s="658">
        <f t="shared" si="128"/>
        <v>33439.458191211248</v>
      </c>
      <c r="BP140" s="658">
        <f t="shared" si="128"/>
        <v>29259.525917309838</v>
      </c>
      <c r="BQ140" s="658">
        <f t="shared" ref="BQ140:CF140" si="129" xml:space="preserve"> BQ$129</f>
        <v>29259.525917309838</v>
      </c>
      <c r="BR140" s="658">
        <f t="shared" si="129"/>
        <v>29259.525917309838</v>
      </c>
      <c r="BS140" s="658">
        <f t="shared" si="129"/>
        <v>29259.525917309838</v>
      </c>
      <c r="BT140" s="658">
        <f t="shared" si="129"/>
        <v>29259.525917309838</v>
      </c>
      <c r="BU140" s="658">
        <f t="shared" si="129"/>
        <v>31767.485281650683</v>
      </c>
      <c r="BV140" s="658">
        <f t="shared" si="129"/>
        <v>31767.485281650683</v>
      </c>
      <c r="BW140" s="658">
        <f t="shared" si="129"/>
        <v>35738.420941857017</v>
      </c>
      <c r="BX140" s="658">
        <f t="shared" si="129"/>
        <v>43680.292262269686</v>
      </c>
      <c r="BY140" s="658">
        <f t="shared" si="129"/>
        <v>44990.701030137781</v>
      </c>
      <c r="BZ140" s="658">
        <f t="shared" si="129"/>
        <v>40900.637300125258</v>
      </c>
      <c r="CA140" s="658">
        <f t="shared" si="129"/>
        <v>32720.509840100203</v>
      </c>
      <c r="CB140" s="658">
        <f t="shared" si="129"/>
        <v>28630.44611008768</v>
      </c>
      <c r="CC140" s="658">
        <f t="shared" si="129"/>
        <v>28630.44611008768</v>
      </c>
      <c r="CD140" s="658">
        <f t="shared" si="129"/>
        <v>28630.44611008768</v>
      </c>
      <c r="CE140" s="658">
        <f t="shared" si="129"/>
        <v>28630.44611008768</v>
      </c>
      <c r="CF140" s="658">
        <f t="shared" si="129"/>
        <v>28630.44611008768</v>
      </c>
    </row>
    <row r="141" spans="1:84" s="55" customFormat="1" ht="15" customHeight="1" x14ac:dyDescent="0.25">
      <c r="A141" s="179"/>
      <c r="B141" s="179"/>
      <c r="C141" s="179"/>
      <c r="D141" s="186"/>
      <c r="E141" s="184" t="str">
        <f t="shared" ref="E141:AJ141" si="130" xml:space="preserve"> E$130</f>
        <v>Revenue receivable - Trainers - forecast</v>
      </c>
      <c r="F141" s="184">
        <f t="shared" si="130"/>
        <v>0</v>
      </c>
      <c r="G141" s="230" t="str">
        <f t="shared" si="130"/>
        <v>GBP</v>
      </c>
      <c r="H141" s="184">
        <f t="shared" si="130"/>
        <v>0</v>
      </c>
      <c r="I141" s="184">
        <f t="shared" si="130"/>
        <v>0</v>
      </c>
      <c r="J141" s="658">
        <f t="shared" si="130"/>
        <v>2038223.870019132</v>
      </c>
      <c r="K141" s="658">
        <f t="shared" si="130"/>
        <v>0</v>
      </c>
      <c r="L141" s="658">
        <f t="shared" si="130"/>
        <v>0</v>
      </c>
      <c r="M141" s="658">
        <f t="shared" si="130"/>
        <v>0</v>
      </c>
      <c r="N141" s="658">
        <f t="shared" si="130"/>
        <v>0</v>
      </c>
      <c r="O141" s="658">
        <f t="shared" si="130"/>
        <v>0</v>
      </c>
      <c r="P141" s="658">
        <f t="shared" si="130"/>
        <v>0</v>
      </c>
      <c r="Q141" s="658">
        <f t="shared" si="130"/>
        <v>0</v>
      </c>
      <c r="R141" s="658">
        <f t="shared" si="130"/>
        <v>0</v>
      </c>
      <c r="S141" s="658">
        <f t="shared" si="130"/>
        <v>0</v>
      </c>
      <c r="T141" s="658">
        <f t="shared" si="130"/>
        <v>0</v>
      </c>
      <c r="U141" s="658">
        <f t="shared" si="130"/>
        <v>0</v>
      </c>
      <c r="V141" s="658">
        <f t="shared" si="130"/>
        <v>0</v>
      </c>
      <c r="W141" s="658">
        <f t="shared" si="130"/>
        <v>0</v>
      </c>
      <c r="X141" s="658">
        <f t="shared" si="130"/>
        <v>0</v>
      </c>
      <c r="Y141" s="658">
        <f t="shared" si="130"/>
        <v>24415.598981528015</v>
      </c>
      <c r="Z141" s="658">
        <f t="shared" si="130"/>
        <v>24415.598981528015</v>
      </c>
      <c r="AA141" s="658">
        <f t="shared" si="130"/>
        <v>27467.548854219018</v>
      </c>
      <c r="AB141" s="658">
        <f t="shared" si="130"/>
        <v>33571.448599601019</v>
      </c>
      <c r="AC141" s="658">
        <f t="shared" si="130"/>
        <v>34578.592057589063</v>
      </c>
      <c r="AD141" s="658">
        <f t="shared" si="130"/>
        <v>31435.083688717328</v>
      </c>
      <c r="AE141" s="658">
        <f t="shared" si="130"/>
        <v>25148.066950973862</v>
      </c>
      <c r="AF141" s="658">
        <f t="shared" si="130"/>
        <v>22004.55858210213</v>
      </c>
      <c r="AG141" s="658">
        <f t="shared" si="130"/>
        <v>22004.55858210213</v>
      </c>
      <c r="AH141" s="658">
        <f t="shared" si="130"/>
        <v>22004.55858210213</v>
      </c>
      <c r="AI141" s="658">
        <f t="shared" si="130"/>
        <v>22004.55858210213</v>
      </c>
      <c r="AJ141" s="658">
        <f t="shared" si="130"/>
        <v>22004.55858210213</v>
      </c>
      <c r="AK141" s="658">
        <f t="shared" ref="AK141:BP141" si="131" xml:space="preserve"> AK$130</f>
        <v>26405.470298522556</v>
      </c>
      <c r="AL141" s="658">
        <f t="shared" si="131"/>
        <v>26405.470298522556</v>
      </c>
      <c r="AM141" s="658">
        <f t="shared" si="131"/>
        <v>29706.154085837876</v>
      </c>
      <c r="AN141" s="658">
        <f t="shared" si="131"/>
        <v>36307.521660468512</v>
      </c>
      <c r="AO141" s="658">
        <f t="shared" si="131"/>
        <v>37399.775934443853</v>
      </c>
      <c r="AP141" s="658">
        <f t="shared" si="131"/>
        <v>33999.796304039868</v>
      </c>
      <c r="AQ141" s="658">
        <f t="shared" si="131"/>
        <v>27199.837043231892</v>
      </c>
      <c r="AR141" s="658">
        <f t="shared" si="131"/>
        <v>23799.857412827907</v>
      </c>
      <c r="AS141" s="658">
        <f t="shared" si="131"/>
        <v>23799.857412827907</v>
      </c>
      <c r="AT141" s="658">
        <f t="shared" si="131"/>
        <v>23799.857412827907</v>
      </c>
      <c r="AU141" s="658">
        <f t="shared" si="131"/>
        <v>23799.857412827907</v>
      </c>
      <c r="AV141" s="658">
        <f t="shared" si="131"/>
        <v>23799.857412827907</v>
      </c>
      <c r="AW141" s="658">
        <f t="shared" si="131"/>
        <v>29919.820747555088</v>
      </c>
      <c r="AX141" s="658">
        <f t="shared" si="131"/>
        <v>29919.820747555088</v>
      </c>
      <c r="AY141" s="658">
        <f t="shared" si="131"/>
        <v>33659.79834099947</v>
      </c>
      <c r="AZ141" s="658">
        <f t="shared" si="131"/>
        <v>41139.75352788825</v>
      </c>
      <c r="BA141" s="658">
        <f t="shared" si="131"/>
        <v>42373.946133724894</v>
      </c>
      <c r="BB141" s="658">
        <f t="shared" si="131"/>
        <v>38521.769212477178</v>
      </c>
      <c r="BC141" s="658">
        <f t="shared" si="131"/>
        <v>30817.415369981743</v>
      </c>
      <c r="BD141" s="658">
        <f t="shared" si="131"/>
        <v>26965.238448734028</v>
      </c>
      <c r="BE141" s="658">
        <f t="shared" si="131"/>
        <v>26965.238448734028</v>
      </c>
      <c r="BF141" s="658">
        <f t="shared" si="131"/>
        <v>26965.238448734028</v>
      </c>
      <c r="BG141" s="658">
        <f t="shared" si="131"/>
        <v>26965.238448734028</v>
      </c>
      <c r="BH141" s="658">
        <f t="shared" si="131"/>
        <v>26965.238448734028</v>
      </c>
      <c r="BI141" s="658">
        <f t="shared" si="131"/>
        <v>35440.027675479003</v>
      </c>
      <c r="BJ141" s="658">
        <f t="shared" si="131"/>
        <v>35440.027675479003</v>
      </c>
      <c r="BK141" s="658">
        <f t="shared" si="131"/>
        <v>39870.031134913879</v>
      </c>
      <c r="BL141" s="658">
        <f t="shared" si="131"/>
        <v>48730.038053783624</v>
      </c>
      <c r="BM141" s="658">
        <f t="shared" si="131"/>
        <v>50191.939195397128</v>
      </c>
      <c r="BN141" s="658">
        <f t="shared" si="131"/>
        <v>45629.035632179206</v>
      </c>
      <c r="BO141" s="658">
        <f t="shared" si="131"/>
        <v>36503.228505743369</v>
      </c>
      <c r="BP141" s="658">
        <f t="shared" si="131"/>
        <v>31940.324942525447</v>
      </c>
      <c r="BQ141" s="658">
        <f t="shared" ref="BQ141:CF141" si="132" xml:space="preserve"> BQ$130</f>
        <v>31940.324942525447</v>
      </c>
      <c r="BR141" s="658">
        <f t="shared" si="132"/>
        <v>31940.324942525447</v>
      </c>
      <c r="BS141" s="658">
        <f t="shared" si="132"/>
        <v>31940.324942525447</v>
      </c>
      <c r="BT141" s="658">
        <f t="shared" si="132"/>
        <v>31940.324942525447</v>
      </c>
      <c r="BU141" s="658">
        <f t="shared" si="132"/>
        <v>43803.87420689204</v>
      </c>
      <c r="BV141" s="658">
        <f t="shared" si="132"/>
        <v>43803.87420689204</v>
      </c>
      <c r="BW141" s="658">
        <f t="shared" si="132"/>
        <v>49279.358482753538</v>
      </c>
      <c r="BX141" s="658">
        <f t="shared" si="132"/>
        <v>60230.327034476548</v>
      </c>
      <c r="BY141" s="658">
        <f t="shared" si="132"/>
        <v>62037.236845510852</v>
      </c>
      <c r="BZ141" s="658">
        <f t="shared" si="132"/>
        <v>56397.488041373501</v>
      </c>
      <c r="CA141" s="658">
        <f t="shared" si="132"/>
        <v>45117.990433098799</v>
      </c>
      <c r="CB141" s="658">
        <f t="shared" si="132"/>
        <v>39478.241628961456</v>
      </c>
      <c r="CC141" s="658">
        <f t="shared" si="132"/>
        <v>39478.241628961456</v>
      </c>
      <c r="CD141" s="658">
        <f t="shared" si="132"/>
        <v>39478.241628961456</v>
      </c>
      <c r="CE141" s="658">
        <f t="shared" si="132"/>
        <v>39478.241628961456</v>
      </c>
      <c r="CF141" s="658">
        <f t="shared" si="132"/>
        <v>39478.241628961456</v>
      </c>
    </row>
    <row r="142" spans="1:84" s="55" customFormat="1" ht="15" customHeight="1" x14ac:dyDescent="0.25">
      <c r="A142" s="179"/>
      <c r="B142" s="179"/>
      <c r="C142" s="179"/>
      <c r="D142" s="186"/>
      <c r="E142" s="184" t="str">
        <f t="shared" ref="E142:AJ142" si="133" xml:space="preserve"> E$131</f>
        <v>Revenue receivable - Boots - forecast</v>
      </c>
      <c r="F142" s="184">
        <f t="shared" si="133"/>
        <v>0</v>
      </c>
      <c r="G142" s="230" t="str">
        <f t="shared" si="133"/>
        <v>GBP</v>
      </c>
      <c r="H142" s="184">
        <f t="shared" si="133"/>
        <v>0</v>
      </c>
      <c r="I142" s="184">
        <f t="shared" si="133"/>
        <v>0</v>
      </c>
      <c r="J142" s="658">
        <f t="shared" si="133"/>
        <v>4568320.7238157159</v>
      </c>
      <c r="K142" s="658">
        <f t="shared" si="133"/>
        <v>0</v>
      </c>
      <c r="L142" s="658">
        <f t="shared" si="133"/>
        <v>0</v>
      </c>
      <c r="M142" s="658">
        <f t="shared" si="133"/>
        <v>0</v>
      </c>
      <c r="N142" s="658">
        <f t="shared" si="133"/>
        <v>0</v>
      </c>
      <c r="O142" s="658">
        <f t="shared" si="133"/>
        <v>0</v>
      </c>
      <c r="P142" s="658">
        <f t="shared" si="133"/>
        <v>0</v>
      </c>
      <c r="Q142" s="658">
        <f t="shared" si="133"/>
        <v>0</v>
      </c>
      <c r="R142" s="658">
        <f t="shared" si="133"/>
        <v>0</v>
      </c>
      <c r="S142" s="658">
        <f t="shared" si="133"/>
        <v>0</v>
      </c>
      <c r="T142" s="658">
        <f t="shared" si="133"/>
        <v>0</v>
      </c>
      <c r="U142" s="658">
        <f t="shared" si="133"/>
        <v>0</v>
      </c>
      <c r="V142" s="658">
        <f t="shared" si="133"/>
        <v>0</v>
      </c>
      <c r="W142" s="658">
        <f t="shared" si="133"/>
        <v>0</v>
      </c>
      <c r="X142" s="658">
        <f t="shared" si="133"/>
        <v>0</v>
      </c>
      <c r="Y142" s="658">
        <f t="shared" si="133"/>
        <v>40692.664969213358</v>
      </c>
      <c r="Z142" s="658">
        <f t="shared" si="133"/>
        <v>40692.664969213358</v>
      </c>
      <c r="AA142" s="658">
        <f t="shared" si="133"/>
        <v>45779.248090365028</v>
      </c>
      <c r="AB142" s="658">
        <f t="shared" si="133"/>
        <v>55952.41433266837</v>
      </c>
      <c r="AC142" s="658">
        <f t="shared" si="133"/>
        <v>57630.986762648427</v>
      </c>
      <c r="AD142" s="658">
        <f t="shared" si="133"/>
        <v>52391.806147862204</v>
      </c>
      <c r="AE142" s="658">
        <f t="shared" si="133"/>
        <v>41913.444918289766</v>
      </c>
      <c r="AF142" s="658">
        <f t="shared" si="133"/>
        <v>36674.264303503551</v>
      </c>
      <c r="AG142" s="658">
        <f t="shared" si="133"/>
        <v>36674.264303503551</v>
      </c>
      <c r="AH142" s="658">
        <f t="shared" si="133"/>
        <v>36674.264303503551</v>
      </c>
      <c r="AI142" s="658">
        <f t="shared" si="133"/>
        <v>36674.264303503551</v>
      </c>
      <c r="AJ142" s="658">
        <f t="shared" si="133"/>
        <v>36674.264303503551</v>
      </c>
      <c r="AK142" s="658">
        <f t="shared" ref="AK142:BP142" si="134" xml:space="preserve"> AK$131</f>
        <v>50296.133901947716</v>
      </c>
      <c r="AL142" s="658">
        <f t="shared" si="134"/>
        <v>50296.133901947716</v>
      </c>
      <c r="AM142" s="658">
        <f t="shared" si="134"/>
        <v>56583.150639691179</v>
      </c>
      <c r="AN142" s="658">
        <f t="shared" si="134"/>
        <v>69157.184115178112</v>
      </c>
      <c r="AO142" s="658">
        <f t="shared" si="134"/>
        <v>71237.668446559721</v>
      </c>
      <c r="AP142" s="658">
        <f t="shared" si="134"/>
        <v>64761.516769599744</v>
      </c>
      <c r="AQ142" s="658">
        <f t="shared" si="134"/>
        <v>51809.213415679791</v>
      </c>
      <c r="AR142" s="658">
        <f t="shared" si="134"/>
        <v>45333.061738719829</v>
      </c>
      <c r="AS142" s="658">
        <f t="shared" si="134"/>
        <v>45333.061738719829</v>
      </c>
      <c r="AT142" s="658">
        <f t="shared" si="134"/>
        <v>45333.061738719829</v>
      </c>
      <c r="AU142" s="658">
        <f t="shared" si="134"/>
        <v>45333.061738719829</v>
      </c>
      <c r="AV142" s="658">
        <f t="shared" si="134"/>
        <v>45333.061738719829</v>
      </c>
      <c r="AW142" s="658">
        <f t="shared" si="134"/>
        <v>64761.516769599744</v>
      </c>
      <c r="AX142" s="658">
        <f t="shared" si="134"/>
        <v>64761.516769599744</v>
      </c>
      <c r="AY142" s="658">
        <f t="shared" si="134"/>
        <v>72856.706365799706</v>
      </c>
      <c r="AZ142" s="658">
        <f t="shared" si="134"/>
        <v>89047.085558199644</v>
      </c>
      <c r="BA142" s="658">
        <f t="shared" si="134"/>
        <v>91718.498124945632</v>
      </c>
      <c r="BB142" s="658">
        <f t="shared" si="134"/>
        <v>83380.452840859667</v>
      </c>
      <c r="BC142" s="658">
        <f t="shared" si="134"/>
        <v>66704.362272687737</v>
      </c>
      <c r="BD142" s="658">
        <f t="shared" si="134"/>
        <v>58366.316988601771</v>
      </c>
      <c r="BE142" s="658">
        <f t="shared" si="134"/>
        <v>58366.316988601771</v>
      </c>
      <c r="BF142" s="658">
        <f t="shared" si="134"/>
        <v>58366.316988601771</v>
      </c>
      <c r="BG142" s="658">
        <f t="shared" si="134"/>
        <v>58366.316988601771</v>
      </c>
      <c r="BH142" s="658">
        <f t="shared" si="134"/>
        <v>58366.316988601771</v>
      </c>
      <c r="BI142" s="658">
        <f t="shared" si="134"/>
        <v>86715.670954494053</v>
      </c>
      <c r="BJ142" s="658">
        <f t="shared" si="134"/>
        <v>86715.670954494053</v>
      </c>
      <c r="BK142" s="658">
        <f t="shared" si="134"/>
        <v>97555.129823805808</v>
      </c>
      <c r="BL142" s="658">
        <f t="shared" si="134"/>
        <v>119234.04756242933</v>
      </c>
      <c r="BM142" s="658">
        <f t="shared" si="134"/>
        <v>122811.06898930221</v>
      </c>
      <c r="BN142" s="658">
        <f t="shared" si="134"/>
        <v>111646.4263539111</v>
      </c>
      <c r="BO142" s="658">
        <f t="shared" si="134"/>
        <v>89317.141083128867</v>
      </c>
      <c r="BP142" s="658">
        <f t="shared" si="134"/>
        <v>78152.498447737773</v>
      </c>
      <c r="BQ142" s="658">
        <f t="shared" ref="BQ142:CF142" si="135" xml:space="preserve"> BQ$131</f>
        <v>78152.498447737773</v>
      </c>
      <c r="BR142" s="658">
        <f t="shared" si="135"/>
        <v>78152.498447737773</v>
      </c>
      <c r="BS142" s="658">
        <f t="shared" si="135"/>
        <v>78152.498447737773</v>
      </c>
      <c r="BT142" s="658">
        <f t="shared" si="135"/>
        <v>78152.498447737773</v>
      </c>
      <c r="BU142" s="658">
        <f t="shared" si="135"/>
        <v>116112.28340806754</v>
      </c>
      <c r="BV142" s="658">
        <f t="shared" si="135"/>
        <v>116112.28340806754</v>
      </c>
      <c r="BW142" s="658">
        <f t="shared" si="135"/>
        <v>130626.31883407598</v>
      </c>
      <c r="BX142" s="658">
        <f t="shared" si="135"/>
        <v>159654.38968609285</v>
      </c>
      <c r="BY142" s="658">
        <f t="shared" si="135"/>
        <v>164444.02137667566</v>
      </c>
      <c r="BZ142" s="658">
        <f t="shared" si="135"/>
        <v>149494.56488788695</v>
      </c>
      <c r="CA142" s="658">
        <f t="shared" si="135"/>
        <v>119595.65191030956</v>
      </c>
      <c r="CB142" s="658">
        <f t="shared" si="135"/>
        <v>104646.19542152088</v>
      </c>
      <c r="CC142" s="658">
        <f t="shared" si="135"/>
        <v>104646.19542152088</v>
      </c>
      <c r="CD142" s="658">
        <f t="shared" si="135"/>
        <v>104646.19542152088</v>
      </c>
      <c r="CE142" s="658">
        <f t="shared" si="135"/>
        <v>104646.19542152088</v>
      </c>
      <c r="CF142" s="658">
        <f t="shared" si="135"/>
        <v>104646.19542152088</v>
      </c>
    </row>
    <row r="143" spans="1:84" s="55" customFormat="1" ht="4.95" customHeight="1" x14ac:dyDescent="0.25">
      <c r="A143" s="179"/>
      <c r="B143" s="179"/>
      <c r="C143" s="179"/>
      <c r="D143" s="186"/>
      <c r="E143" s="184"/>
      <c r="F143" s="184"/>
      <c r="G143" s="230"/>
      <c r="H143" s="184"/>
      <c r="I143" s="184"/>
      <c r="J143" s="344"/>
      <c r="K143" s="344"/>
      <c r="L143" s="344"/>
      <c r="M143" s="344"/>
      <c r="N143" s="344"/>
      <c r="O143" s="344"/>
      <c r="P143" s="344"/>
      <c r="Q143" s="344"/>
      <c r="R143" s="344"/>
      <c r="S143" s="344"/>
      <c r="T143" s="344"/>
      <c r="U143" s="344"/>
      <c r="V143" s="344"/>
      <c r="W143" s="344"/>
      <c r="X143" s="344"/>
      <c r="Y143" s="344"/>
      <c r="Z143" s="344"/>
      <c r="AA143" s="344"/>
      <c r="AB143" s="344"/>
      <c r="AC143" s="344"/>
      <c r="AD143" s="344"/>
      <c r="AE143" s="344"/>
      <c r="AF143" s="344"/>
      <c r="AG143" s="344"/>
      <c r="AH143" s="344"/>
      <c r="AI143" s="344"/>
      <c r="AJ143" s="344"/>
      <c r="AK143" s="344"/>
      <c r="AL143" s="344"/>
      <c r="AM143" s="344"/>
      <c r="AN143" s="344"/>
      <c r="AO143" s="344"/>
      <c r="AP143" s="344"/>
      <c r="AQ143" s="344"/>
      <c r="AR143" s="344"/>
      <c r="AS143" s="344"/>
      <c r="AT143" s="344"/>
      <c r="AU143" s="344"/>
      <c r="AV143" s="344"/>
      <c r="AW143" s="344"/>
      <c r="AX143" s="344"/>
      <c r="AY143" s="344"/>
      <c r="AZ143" s="344"/>
      <c r="BA143" s="344"/>
      <c r="BB143" s="344"/>
      <c r="BC143" s="344"/>
      <c r="BD143" s="344"/>
      <c r="BE143" s="344"/>
      <c r="BF143" s="344"/>
      <c r="BG143" s="344"/>
      <c r="BH143" s="344"/>
      <c r="BI143" s="344"/>
      <c r="BJ143" s="344"/>
      <c r="BK143" s="344"/>
      <c r="BL143" s="344"/>
      <c r="BM143" s="344"/>
      <c r="BN143" s="344"/>
      <c r="BO143" s="344"/>
      <c r="BP143" s="344"/>
      <c r="BQ143" s="344"/>
      <c r="BR143" s="344"/>
      <c r="BS143" s="344"/>
      <c r="BT143" s="344"/>
      <c r="BU143" s="344"/>
      <c r="BV143" s="344"/>
      <c r="BW143" s="344"/>
      <c r="BX143" s="344"/>
      <c r="BY143" s="344"/>
      <c r="BZ143" s="344"/>
      <c r="CA143" s="344"/>
      <c r="CB143" s="344"/>
      <c r="CC143" s="344"/>
      <c r="CD143" s="344"/>
      <c r="CE143" s="344"/>
      <c r="CF143" s="344"/>
    </row>
    <row r="144" spans="1:84" s="80" customFormat="1" x14ac:dyDescent="0.25">
      <c r="A144" s="77"/>
      <c r="B144" s="78"/>
      <c r="C144" s="78"/>
      <c r="D144" s="79"/>
      <c r="E144" s="122" t="str">
        <f xml:space="preserve"> Time!E$48</f>
        <v>Actuals period flag</v>
      </c>
      <c r="F144" s="122">
        <f xml:space="preserve"> Time!F$48</f>
        <v>0</v>
      </c>
      <c r="G144" s="227" t="str">
        <f xml:space="preserve"> Time!G$48</f>
        <v>flag</v>
      </c>
      <c r="H144" s="122">
        <f xml:space="preserve"> Time!H$48</f>
        <v>0</v>
      </c>
      <c r="I144" s="122">
        <f xml:space="preserve"> Time!I$48</f>
        <v>0</v>
      </c>
      <c r="J144" s="653">
        <f xml:space="preserve"> Time!J$48</f>
        <v>13</v>
      </c>
      <c r="K144" s="653">
        <f xml:space="preserve"> Time!K$48</f>
        <v>0</v>
      </c>
      <c r="L144" s="653">
        <f xml:space="preserve"> Time!L$48</f>
        <v>1</v>
      </c>
      <c r="M144" s="653">
        <f xml:space="preserve"> Time!M$48</f>
        <v>1</v>
      </c>
      <c r="N144" s="653">
        <f xml:space="preserve"> Time!N$48</f>
        <v>1</v>
      </c>
      <c r="O144" s="653">
        <f xml:space="preserve"> Time!O$48</f>
        <v>1</v>
      </c>
      <c r="P144" s="653">
        <f xml:space="preserve"> Time!P$48</f>
        <v>1</v>
      </c>
      <c r="Q144" s="653">
        <f xml:space="preserve"> Time!Q$48</f>
        <v>1</v>
      </c>
      <c r="R144" s="653">
        <f xml:space="preserve"> Time!R$48</f>
        <v>1</v>
      </c>
      <c r="S144" s="653">
        <f xml:space="preserve"> Time!S$48</f>
        <v>1</v>
      </c>
      <c r="T144" s="653">
        <f xml:space="preserve"> Time!T$48</f>
        <v>1</v>
      </c>
      <c r="U144" s="653">
        <f xml:space="preserve"> Time!U$48</f>
        <v>1</v>
      </c>
      <c r="V144" s="653">
        <f xml:space="preserve"> Time!V$48</f>
        <v>1</v>
      </c>
      <c r="W144" s="653">
        <f xml:space="preserve"> Time!W$48</f>
        <v>1</v>
      </c>
      <c r="X144" s="653">
        <f xml:space="preserve"> Time!X$48</f>
        <v>1</v>
      </c>
      <c r="Y144" s="653">
        <f xml:space="preserve"> Time!Y$48</f>
        <v>0</v>
      </c>
      <c r="Z144" s="653">
        <f xml:space="preserve"> Time!Z$48</f>
        <v>0</v>
      </c>
      <c r="AA144" s="653">
        <f xml:space="preserve"> Time!AA$48</f>
        <v>0</v>
      </c>
      <c r="AB144" s="653">
        <f xml:space="preserve"> Time!AB$48</f>
        <v>0</v>
      </c>
      <c r="AC144" s="653">
        <f xml:space="preserve"> Time!AC$48</f>
        <v>0</v>
      </c>
      <c r="AD144" s="653">
        <f xml:space="preserve"> Time!AD$48</f>
        <v>0</v>
      </c>
      <c r="AE144" s="653">
        <f xml:space="preserve"> Time!AE$48</f>
        <v>0</v>
      </c>
      <c r="AF144" s="653">
        <f xml:space="preserve"> Time!AF$48</f>
        <v>0</v>
      </c>
      <c r="AG144" s="653">
        <f xml:space="preserve"> Time!AG$48</f>
        <v>0</v>
      </c>
      <c r="AH144" s="653">
        <f xml:space="preserve"> Time!AH$48</f>
        <v>0</v>
      </c>
      <c r="AI144" s="653">
        <f xml:space="preserve"> Time!AI$48</f>
        <v>0</v>
      </c>
      <c r="AJ144" s="653">
        <f xml:space="preserve"> Time!AJ$48</f>
        <v>0</v>
      </c>
      <c r="AK144" s="653">
        <f xml:space="preserve"> Time!AK$48</f>
        <v>0</v>
      </c>
      <c r="AL144" s="653">
        <f xml:space="preserve"> Time!AL$48</f>
        <v>0</v>
      </c>
      <c r="AM144" s="653">
        <f xml:space="preserve"> Time!AM$48</f>
        <v>0</v>
      </c>
      <c r="AN144" s="653">
        <f xml:space="preserve"> Time!AN$48</f>
        <v>0</v>
      </c>
      <c r="AO144" s="653">
        <f xml:space="preserve"> Time!AO$48</f>
        <v>0</v>
      </c>
      <c r="AP144" s="653">
        <f xml:space="preserve"> Time!AP$48</f>
        <v>0</v>
      </c>
      <c r="AQ144" s="653">
        <f xml:space="preserve"> Time!AQ$48</f>
        <v>0</v>
      </c>
      <c r="AR144" s="653">
        <f xml:space="preserve"> Time!AR$48</f>
        <v>0</v>
      </c>
      <c r="AS144" s="653">
        <f xml:space="preserve"> Time!AS$48</f>
        <v>0</v>
      </c>
      <c r="AT144" s="653">
        <f xml:space="preserve"> Time!AT$48</f>
        <v>0</v>
      </c>
      <c r="AU144" s="653">
        <f xml:space="preserve"> Time!AU$48</f>
        <v>0</v>
      </c>
      <c r="AV144" s="653">
        <f xml:space="preserve"> Time!AV$48</f>
        <v>0</v>
      </c>
      <c r="AW144" s="653">
        <f xml:space="preserve"> Time!AW$48</f>
        <v>0</v>
      </c>
      <c r="AX144" s="653">
        <f xml:space="preserve"> Time!AX$48</f>
        <v>0</v>
      </c>
      <c r="AY144" s="653">
        <f xml:space="preserve"> Time!AY$48</f>
        <v>0</v>
      </c>
      <c r="AZ144" s="653">
        <f xml:space="preserve"> Time!AZ$48</f>
        <v>0</v>
      </c>
      <c r="BA144" s="653">
        <f xml:space="preserve"> Time!BA$48</f>
        <v>0</v>
      </c>
      <c r="BB144" s="653">
        <f xml:space="preserve"> Time!BB$48</f>
        <v>0</v>
      </c>
      <c r="BC144" s="653">
        <f xml:space="preserve"> Time!BC$48</f>
        <v>0</v>
      </c>
      <c r="BD144" s="653">
        <f xml:space="preserve"> Time!BD$48</f>
        <v>0</v>
      </c>
      <c r="BE144" s="653">
        <f xml:space="preserve"> Time!BE$48</f>
        <v>0</v>
      </c>
      <c r="BF144" s="653">
        <f xml:space="preserve"> Time!BF$48</f>
        <v>0</v>
      </c>
      <c r="BG144" s="653">
        <f xml:space="preserve"> Time!BG$48</f>
        <v>0</v>
      </c>
      <c r="BH144" s="653">
        <f xml:space="preserve"> Time!BH$48</f>
        <v>0</v>
      </c>
      <c r="BI144" s="653">
        <f xml:space="preserve"> Time!BI$48</f>
        <v>0</v>
      </c>
      <c r="BJ144" s="653">
        <f xml:space="preserve"> Time!BJ$48</f>
        <v>0</v>
      </c>
      <c r="BK144" s="653">
        <f xml:space="preserve"> Time!BK$48</f>
        <v>0</v>
      </c>
      <c r="BL144" s="653">
        <f xml:space="preserve"> Time!BL$48</f>
        <v>0</v>
      </c>
      <c r="BM144" s="653">
        <f xml:space="preserve"> Time!BM$48</f>
        <v>0</v>
      </c>
      <c r="BN144" s="653">
        <f xml:space="preserve"> Time!BN$48</f>
        <v>0</v>
      </c>
      <c r="BO144" s="653">
        <f xml:space="preserve"> Time!BO$48</f>
        <v>0</v>
      </c>
      <c r="BP144" s="653">
        <f xml:space="preserve"> Time!BP$48</f>
        <v>0</v>
      </c>
      <c r="BQ144" s="653">
        <f xml:space="preserve"> Time!BQ$48</f>
        <v>0</v>
      </c>
      <c r="BR144" s="653">
        <f xml:space="preserve"> Time!BR$48</f>
        <v>0</v>
      </c>
      <c r="BS144" s="653">
        <f xml:space="preserve"> Time!BS$48</f>
        <v>0</v>
      </c>
      <c r="BT144" s="653">
        <f xml:space="preserve"> Time!BT$48</f>
        <v>0</v>
      </c>
      <c r="BU144" s="653">
        <f xml:space="preserve"> Time!BU$48</f>
        <v>0</v>
      </c>
      <c r="BV144" s="653">
        <f xml:space="preserve"> Time!BV$48</f>
        <v>0</v>
      </c>
      <c r="BW144" s="653">
        <f xml:space="preserve"> Time!BW$48</f>
        <v>0</v>
      </c>
      <c r="BX144" s="653">
        <f xml:space="preserve"> Time!BX$48</f>
        <v>0</v>
      </c>
      <c r="BY144" s="653">
        <f xml:space="preserve"> Time!BY$48</f>
        <v>0</v>
      </c>
      <c r="BZ144" s="653">
        <f xml:space="preserve"> Time!BZ$48</f>
        <v>0</v>
      </c>
      <c r="CA144" s="653">
        <f xml:space="preserve"> Time!CA$48</f>
        <v>0</v>
      </c>
      <c r="CB144" s="653">
        <f xml:space="preserve"> Time!CB$48</f>
        <v>0</v>
      </c>
      <c r="CC144" s="653">
        <f xml:space="preserve"> Time!CC$48</f>
        <v>0</v>
      </c>
      <c r="CD144" s="653">
        <f xml:space="preserve"> Time!CD$48</f>
        <v>0</v>
      </c>
      <c r="CE144" s="653">
        <f xml:space="preserve"> Time!CE$48</f>
        <v>0</v>
      </c>
      <c r="CF144" s="653">
        <f xml:space="preserve"> Time!CF$48</f>
        <v>0</v>
      </c>
    </row>
    <row r="145" spans="1:84" s="187" customFormat="1" ht="4.95" customHeight="1" x14ac:dyDescent="0.25">
      <c r="A145" s="77"/>
      <c r="B145" s="78"/>
      <c r="C145" s="78"/>
      <c r="D145" s="79"/>
      <c r="E145" s="122"/>
      <c r="F145" s="122"/>
      <c r="G145" s="227"/>
      <c r="H145" s="122"/>
      <c r="I145" s="122"/>
      <c r="J145" s="653"/>
      <c r="K145" s="653"/>
      <c r="L145" s="653"/>
      <c r="M145" s="653"/>
      <c r="N145" s="653"/>
      <c r="O145" s="653"/>
      <c r="P145" s="653"/>
      <c r="Q145" s="653"/>
      <c r="R145" s="653"/>
      <c r="S145" s="653"/>
      <c r="T145" s="653"/>
      <c r="U145" s="653"/>
      <c r="V145" s="653"/>
      <c r="W145" s="653"/>
      <c r="X145" s="653"/>
      <c r="Y145" s="653"/>
      <c r="Z145" s="653"/>
      <c r="AA145" s="653"/>
      <c r="AB145" s="653"/>
      <c r="AC145" s="653"/>
      <c r="AD145" s="653"/>
      <c r="AE145" s="653"/>
      <c r="AF145" s="653"/>
      <c r="AG145" s="653"/>
      <c r="AH145" s="653"/>
      <c r="AI145" s="653"/>
      <c r="AJ145" s="653"/>
      <c r="AK145" s="653"/>
      <c r="AL145" s="653"/>
      <c r="AM145" s="653"/>
      <c r="AN145" s="653"/>
      <c r="AO145" s="653"/>
      <c r="AP145" s="653"/>
      <c r="AQ145" s="653"/>
      <c r="AR145" s="653"/>
      <c r="AS145" s="653"/>
      <c r="AT145" s="653"/>
      <c r="AU145" s="653"/>
      <c r="AV145" s="653"/>
      <c r="AW145" s="653"/>
      <c r="AX145" s="653"/>
      <c r="AY145" s="653"/>
      <c r="AZ145" s="653"/>
      <c r="BA145" s="653"/>
      <c r="BB145" s="653"/>
      <c r="BC145" s="653"/>
      <c r="BD145" s="653"/>
      <c r="BE145" s="653"/>
      <c r="BF145" s="653"/>
      <c r="BG145" s="653"/>
      <c r="BH145" s="653"/>
      <c r="BI145" s="653"/>
      <c r="BJ145" s="653"/>
      <c r="BK145" s="653"/>
      <c r="BL145" s="653"/>
      <c r="BM145" s="653"/>
      <c r="BN145" s="653"/>
      <c r="BO145" s="653"/>
      <c r="BP145" s="653"/>
      <c r="BQ145" s="653"/>
      <c r="BR145" s="653"/>
      <c r="BS145" s="653"/>
      <c r="BT145" s="653"/>
      <c r="BU145" s="653"/>
      <c r="BV145" s="653"/>
      <c r="BW145" s="653"/>
      <c r="BX145" s="653"/>
      <c r="BY145" s="653"/>
      <c r="BZ145" s="653"/>
      <c r="CA145" s="653"/>
      <c r="CB145" s="653"/>
      <c r="CC145" s="653"/>
      <c r="CD145" s="653"/>
      <c r="CE145" s="653"/>
      <c r="CF145" s="653"/>
    </row>
    <row r="146" spans="1:84" s="125" customFormat="1" x14ac:dyDescent="0.25">
      <c r="A146" s="123"/>
      <c r="B146" s="82"/>
      <c r="C146" s="82"/>
      <c r="D146" s="124"/>
      <c r="E146" s="86" t="str">
        <f xml:space="preserve"> "Revenue receivable - " &amp; SetUp!$E$25</f>
        <v>Revenue receivable - Shoes</v>
      </c>
      <c r="F146" s="51"/>
      <c r="G146" s="231" t="s">
        <v>40</v>
      </c>
      <c r="H146" s="51"/>
      <c r="I146" s="51"/>
      <c r="J146" s="654">
        <f xml:space="preserve"> SUM(L146:CF146)</f>
        <v>2484762.8465257892</v>
      </c>
      <c r="K146" s="654"/>
      <c r="L146" s="654">
        <f t="shared" ref="L146:AQ146" si="136" xml:space="preserve"> IF(L$144 = 1, L136, L140)</f>
        <v>0</v>
      </c>
      <c r="M146" s="654">
        <f t="shared" si="136"/>
        <v>32554.131975370688</v>
      </c>
      <c r="N146" s="654">
        <f t="shared" si="136"/>
        <v>32554.131975370688</v>
      </c>
      <c r="O146" s="654">
        <f t="shared" si="136"/>
        <v>36623.398472292021</v>
      </c>
      <c r="P146" s="654">
        <f t="shared" si="136"/>
        <v>44761.931466134694</v>
      </c>
      <c r="Q146" s="654">
        <f t="shared" si="136"/>
        <v>46104.789410118741</v>
      </c>
      <c r="R146" s="654">
        <f t="shared" si="136"/>
        <v>41913.444918289766</v>
      </c>
      <c r="S146" s="654">
        <f t="shared" si="136"/>
        <v>33530.755934631808</v>
      </c>
      <c r="T146" s="654">
        <f t="shared" si="136"/>
        <v>29339.411442802833</v>
      </c>
      <c r="U146" s="654">
        <f t="shared" si="136"/>
        <v>29339.411442802833</v>
      </c>
      <c r="V146" s="654">
        <f t="shared" si="136"/>
        <v>29339.411442802833</v>
      </c>
      <c r="W146" s="654">
        <f t="shared" si="136"/>
        <v>29339.411442802833</v>
      </c>
      <c r="X146" s="654">
        <f t="shared" si="136"/>
        <v>29339.411442802833</v>
      </c>
      <c r="Y146" s="654">
        <f t="shared" si="136"/>
        <v>32554.131975370688</v>
      </c>
      <c r="Z146" s="654">
        <f t="shared" si="136"/>
        <v>32554.131975370688</v>
      </c>
      <c r="AA146" s="654">
        <f t="shared" si="136"/>
        <v>36623.398472292021</v>
      </c>
      <c r="AB146" s="654">
        <f t="shared" si="136"/>
        <v>44761.931466134694</v>
      </c>
      <c r="AC146" s="654">
        <f t="shared" si="136"/>
        <v>46104.789410118741</v>
      </c>
      <c r="AD146" s="654">
        <f t="shared" si="136"/>
        <v>41913.444918289766</v>
      </c>
      <c r="AE146" s="654">
        <f t="shared" si="136"/>
        <v>33530.755934631808</v>
      </c>
      <c r="AF146" s="654">
        <f t="shared" si="136"/>
        <v>29339.411442802833</v>
      </c>
      <c r="AG146" s="654">
        <f t="shared" si="136"/>
        <v>29339.411442802833</v>
      </c>
      <c r="AH146" s="654">
        <f t="shared" si="136"/>
        <v>29339.411442802833</v>
      </c>
      <c r="AI146" s="654">
        <f t="shared" si="136"/>
        <v>29339.411442802833</v>
      </c>
      <c r="AJ146" s="654">
        <f t="shared" si="136"/>
        <v>29339.411442802833</v>
      </c>
      <c r="AK146" s="654">
        <f t="shared" si="136"/>
        <v>32860.140815939179</v>
      </c>
      <c r="AL146" s="654">
        <f t="shared" si="136"/>
        <v>32860.140815939179</v>
      </c>
      <c r="AM146" s="654">
        <f t="shared" si="136"/>
        <v>36967.658417931576</v>
      </c>
      <c r="AN146" s="654">
        <f t="shared" si="136"/>
        <v>45182.693621916362</v>
      </c>
      <c r="AO146" s="654">
        <f t="shared" si="136"/>
        <v>46541.94338508568</v>
      </c>
      <c r="AP146" s="654">
        <f t="shared" si="136"/>
        <v>42310.857622805168</v>
      </c>
      <c r="AQ146" s="654">
        <f t="shared" si="136"/>
        <v>33848.686098244136</v>
      </c>
      <c r="AR146" s="654">
        <f t="shared" ref="AR146:BW146" si="137" xml:space="preserve"> IF(AR$144 = 1, AR136, AR140)</f>
        <v>29617.60033596362</v>
      </c>
      <c r="AS146" s="654">
        <f t="shared" si="137"/>
        <v>29617.60033596362</v>
      </c>
      <c r="AT146" s="654">
        <f t="shared" si="137"/>
        <v>29617.60033596362</v>
      </c>
      <c r="AU146" s="654">
        <f t="shared" si="137"/>
        <v>29617.60033596362</v>
      </c>
      <c r="AV146" s="654">
        <f t="shared" si="137"/>
        <v>29617.60033596362</v>
      </c>
      <c r="AW146" s="654">
        <f t="shared" si="137"/>
        <v>32833.225515296806</v>
      </c>
      <c r="AX146" s="654">
        <f t="shared" si="137"/>
        <v>32833.225515296806</v>
      </c>
      <c r="AY146" s="654">
        <f t="shared" si="137"/>
        <v>36937.378704708914</v>
      </c>
      <c r="AZ146" s="654">
        <f t="shared" si="137"/>
        <v>45145.685083533113</v>
      </c>
      <c r="BA146" s="654">
        <f t="shared" si="137"/>
        <v>46500.055636039106</v>
      </c>
      <c r="BB146" s="654">
        <f t="shared" si="137"/>
        <v>42272.777850944643</v>
      </c>
      <c r="BC146" s="654">
        <f t="shared" si="137"/>
        <v>33818.222280755712</v>
      </c>
      <c r="BD146" s="654">
        <f t="shared" si="137"/>
        <v>29590.94449566125</v>
      </c>
      <c r="BE146" s="654">
        <f t="shared" si="137"/>
        <v>29590.94449566125</v>
      </c>
      <c r="BF146" s="654">
        <f t="shared" si="137"/>
        <v>29590.94449566125</v>
      </c>
      <c r="BG146" s="654">
        <f t="shared" si="137"/>
        <v>29590.94449566125</v>
      </c>
      <c r="BH146" s="654">
        <f t="shared" si="137"/>
        <v>29590.94449566125</v>
      </c>
      <c r="BI146" s="654">
        <f t="shared" si="137"/>
        <v>32465.493389525484</v>
      </c>
      <c r="BJ146" s="654">
        <f t="shared" si="137"/>
        <v>32465.493389525484</v>
      </c>
      <c r="BK146" s="654">
        <f t="shared" si="137"/>
        <v>36523.680063216161</v>
      </c>
      <c r="BL146" s="654">
        <f t="shared" si="137"/>
        <v>44640.053410597538</v>
      </c>
      <c r="BM146" s="654">
        <f t="shared" si="137"/>
        <v>45979.255012915462</v>
      </c>
      <c r="BN146" s="654">
        <f t="shared" si="137"/>
        <v>41799.32273901406</v>
      </c>
      <c r="BO146" s="654">
        <f t="shared" si="137"/>
        <v>33439.458191211248</v>
      </c>
      <c r="BP146" s="654">
        <f t="shared" si="137"/>
        <v>29259.525917309838</v>
      </c>
      <c r="BQ146" s="654">
        <f t="shared" si="137"/>
        <v>29259.525917309838</v>
      </c>
      <c r="BR146" s="654">
        <f t="shared" si="137"/>
        <v>29259.525917309838</v>
      </c>
      <c r="BS146" s="654">
        <f t="shared" si="137"/>
        <v>29259.525917309838</v>
      </c>
      <c r="BT146" s="654">
        <f t="shared" si="137"/>
        <v>29259.525917309838</v>
      </c>
      <c r="BU146" s="654">
        <f t="shared" si="137"/>
        <v>31767.485281650683</v>
      </c>
      <c r="BV146" s="654">
        <f t="shared" si="137"/>
        <v>31767.485281650683</v>
      </c>
      <c r="BW146" s="654">
        <f t="shared" si="137"/>
        <v>35738.420941857017</v>
      </c>
      <c r="BX146" s="654">
        <f t="shared" ref="BX146:CE146" si="138" xml:space="preserve"> IF(BX$144 = 1, BX136, BX140)</f>
        <v>43680.292262269686</v>
      </c>
      <c r="BY146" s="654">
        <f t="shared" si="138"/>
        <v>44990.701030137781</v>
      </c>
      <c r="BZ146" s="654">
        <f t="shared" si="138"/>
        <v>40900.637300125258</v>
      </c>
      <c r="CA146" s="654">
        <f t="shared" si="138"/>
        <v>32720.509840100203</v>
      </c>
      <c r="CB146" s="654">
        <f t="shared" si="138"/>
        <v>28630.44611008768</v>
      </c>
      <c r="CC146" s="654">
        <f t="shared" si="138"/>
        <v>28630.44611008768</v>
      </c>
      <c r="CD146" s="654">
        <f t="shared" si="138"/>
        <v>28630.44611008768</v>
      </c>
      <c r="CE146" s="654">
        <f t="shared" si="138"/>
        <v>28630.44611008768</v>
      </c>
      <c r="CF146" s="654">
        <f t="shared" ref="CF146" si="139" xml:space="preserve"> IF(CF$144 = 1, CF136, CF140)</f>
        <v>28630.44611008768</v>
      </c>
    </row>
    <row r="147" spans="1:84" s="125" customFormat="1" x14ac:dyDescent="0.25">
      <c r="A147" s="123"/>
      <c r="B147" s="82"/>
      <c r="C147" s="82"/>
      <c r="D147" s="124"/>
      <c r="E147" s="86" t="str">
        <f xml:space="preserve"> "Revenue receivable - " &amp; SetUp!$E$26</f>
        <v>Revenue receivable - Trainers</v>
      </c>
      <c r="F147" s="51"/>
      <c r="G147" s="231" t="s">
        <v>40</v>
      </c>
      <c r="H147" s="345"/>
      <c r="I147" s="51"/>
      <c r="J147" s="654">
        <f t="shared" ref="J147:J148" si="140" xml:space="preserve"> SUM(L147:CF147)</f>
        <v>2330895.2664402421</v>
      </c>
      <c r="K147" s="654"/>
      <c r="L147" s="654">
        <f t="shared" ref="L147:AQ147" si="141" xml:space="preserve"> IF(L$144 = 1, L137, L141)</f>
        <v>0</v>
      </c>
      <c r="M147" s="654">
        <f t="shared" si="141"/>
        <v>22972.637081719713</v>
      </c>
      <c r="N147" s="654">
        <f t="shared" si="141"/>
        <v>22972.637081719713</v>
      </c>
      <c r="O147" s="654">
        <f t="shared" si="141"/>
        <v>25844.216716934676</v>
      </c>
      <c r="P147" s="654">
        <f t="shared" si="141"/>
        <v>31587.375987364605</v>
      </c>
      <c r="Q147" s="654">
        <f t="shared" si="141"/>
        <v>32534.997266985545</v>
      </c>
      <c r="R147" s="654">
        <f t="shared" si="141"/>
        <v>29577.27024271413</v>
      </c>
      <c r="S147" s="654">
        <f t="shared" si="141"/>
        <v>23661.816194171308</v>
      </c>
      <c r="T147" s="654">
        <f t="shared" si="141"/>
        <v>20704.089169899893</v>
      </c>
      <c r="U147" s="654">
        <f t="shared" si="141"/>
        <v>20704.089169899893</v>
      </c>
      <c r="V147" s="654">
        <f t="shared" si="141"/>
        <v>20704.089169899893</v>
      </c>
      <c r="W147" s="654">
        <f t="shared" si="141"/>
        <v>20704.089169899893</v>
      </c>
      <c r="X147" s="654">
        <f t="shared" si="141"/>
        <v>20704.089169899893</v>
      </c>
      <c r="Y147" s="654">
        <f t="shared" si="141"/>
        <v>24415.598981528015</v>
      </c>
      <c r="Z147" s="654">
        <f xml:space="preserve"> IF(Z$144 = 1, Z137, Z141)</f>
        <v>24415.598981528015</v>
      </c>
      <c r="AA147" s="654">
        <f t="shared" si="141"/>
        <v>27467.548854219018</v>
      </c>
      <c r="AB147" s="654">
        <f t="shared" si="141"/>
        <v>33571.448599601019</v>
      </c>
      <c r="AC147" s="654">
        <f t="shared" si="141"/>
        <v>34578.592057589063</v>
      </c>
      <c r="AD147" s="654">
        <f t="shared" si="141"/>
        <v>31435.083688717328</v>
      </c>
      <c r="AE147" s="654">
        <f t="shared" si="141"/>
        <v>25148.066950973862</v>
      </c>
      <c r="AF147" s="654">
        <f t="shared" si="141"/>
        <v>22004.55858210213</v>
      </c>
      <c r="AG147" s="654">
        <f t="shared" si="141"/>
        <v>22004.55858210213</v>
      </c>
      <c r="AH147" s="654">
        <f t="shared" si="141"/>
        <v>22004.55858210213</v>
      </c>
      <c r="AI147" s="654">
        <f t="shared" si="141"/>
        <v>22004.55858210213</v>
      </c>
      <c r="AJ147" s="654">
        <f t="shared" si="141"/>
        <v>22004.55858210213</v>
      </c>
      <c r="AK147" s="654">
        <f t="shared" si="141"/>
        <v>26405.470298522556</v>
      </c>
      <c r="AL147" s="654">
        <f t="shared" si="141"/>
        <v>26405.470298522556</v>
      </c>
      <c r="AM147" s="654">
        <f t="shared" si="141"/>
        <v>29706.154085837876</v>
      </c>
      <c r="AN147" s="654">
        <f t="shared" si="141"/>
        <v>36307.521660468512</v>
      </c>
      <c r="AO147" s="654">
        <f t="shared" si="141"/>
        <v>37399.775934443853</v>
      </c>
      <c r="AP147" s="654">
        <f t="shared" si="141"/>
        <v>33999.796304039868</v>
      </c>
      <c r="AQ147" s="654">
        <f t="shared" si="141"/>
        <v>27199.837043231892</v>
      </c>
      <c r="AR147" s="654">
        <f t="shared" ref="AR147:BW147" si="142" xml:space="preserve"> IF(AR$144 = 1, AR137, AR141)</f>
        <v>23799.857412827907</v>
      </c>
      <c r="AS147" s="654">
        <f t="shared" si="142"/>
        <v>23799.857412827907</v>
      </c>
      <c r="AT147" s="654">
        <f t="shared" si="142"/>
        <v>23799.857412827907</v>
      </c>
      <c r="AU147" s="654">
        <f t="shared" si="142"/>
        <v>23799.857412827907</v>
      </c>
      <c r="AV147" s="654">
        <f t="shared" si="142"/>
        <v>23799.857412827907</v>
      </c>
      <c r="AW147" s="654">
        <f t="shared" si="142"/>
        <v>29919.820747555088</v>
      </c>
      <c r="AX147" s="654">
        <f t="shared" si="142"/>
        <v>29919.820747555088</v>
      </c>
      <c r="AY147" s="654">
        <f t="shared" si="142"/>
        <v>33659.79834099947</v>
      </c>
      <c r="AZ147" s="654">
        <f t="shared" si="142"/>
        <v>41139.75352788825</v>
      </c>
      <c r="BA147" s="654">
        <f t="shared" si="142"/>
        <v>42373.946133724894</v>
      </c>
      <c r="BB147" s="654">
        <f t="shared" si="142"/>
        <v>38521.769212477178</v>
      </c>
      <c r="BC147" s="654">
        <f t="shared" si="142"/>
        <v>30817.415369981743</v>
      </c>
      <c r="BD147" s="654">
        <f t="shared" si="142"/>
        <v>26965.238448734028</v>
      </c>
      <c r="BE147" s="654">
        <f t="shared" si="142"/>
        <v>26965.238448734028</v>
      </c>
      <c r="BF147" s="654">
        <f t="shared" si="142"/>
        <v>26965.238448734028</v>
      </c>
      <c r="BG147" s="654">
        <f t="shared" si="142"/>
        <v>26965.238448734028</v>
      </c>
      <c r="BH147" s="654">
        <f t="shared" si="142"/>
        <v>26965.238448734028</v>
      </c>
      <c r="BI147" s="654">
        <f t="shared" si="142"/>
        <v>35440.027675479003</v>
      </c>
      <c r="BJ147" s="654">
        <f t="shared" si="142"/>
        <v>35440.027675479003</v>
      </c>
      <c r="BK147" s="654">
        <f t="shared" si="142"/>
        <v>39870.031134913879</v>
      </c>
      <c r="BL147" s="654">
        <f t="shared" si="142"/>
        <v>48730.038053783624</v>
      </c>
      <c r="BM147" s="654">
        <f t="shared" si="142"/>
        <v>50191.939195397128</v>
      </c>
      <c r="BN147" s="654">
        <f t="shared" si="142"/>
        <v>45629.035632179206</v>
      </c>
      <c r="BO147" s="654">
        <f t="shared" si="142"/>
        <v>36503.228505743369</v>
      </c>
      <c r="BP147" s="654">
        <f t="shared" si="142"/>
        <v>31940.324942525447</v>
      </c>
      <c r="BQ147" s="654">
        <f t="shared" si="142"/>
        <v>31940.324942525447</v>
      </c>
      <c r="BR147" s="654">
        <f t="shared" si="142"/>
        <v>31940.324942525447</v>
      </c>
      <c r="BS147" s="654">
        <f t="shared" si="142"/>
        <v>31940.324942525447</v>
      </c>
      <c r="BT147" s="654">
        <f t="shared" si="142"/>
        <v>31940.324942525447</v>
      </c>
      <c r="BU147" s="654">
        <f t="shared" si="142"/>
        <v>43803.87420689204</v>
      </c>
      <c r="BV147" s="654">
        <f t="shared" si="142"/>
        <v>43803.87420689204</v>
      </c>
      <c r="BW147" s="654">
        <f t="shared" si="142"/>
        <v>49279.358482753538</v>
      </c>
      <c r="BX147" s="654">
        <f t="shared" ref="BX147:CE147" si="143" xml:space="preserve"> IF(BX$144 = 1, BX137, BX141)</f>
        <v>60230.327034476548</v>
      </c>
      <c r="BY147" s="654">
        <f t="shared" si="143"/>
        <v>62037.236845510852</v>
      </c>
      <c r="BZ147" s="654">
        <f t="shared" si="143"/>
        <v>56397.488041373501</v>
      </c>
      <c r="CA147" s="654">
        <f t="shared" si="143"/>
        <v>45117.990433098799</v>
      </c>
      <c r="CB147" s="654">
        <f t="shared" si="143"/>
        <v>39478.241628961456</v>
      </c>
      <c r="CC147" s="654">
        <f t="shared" si="143"/>
        <v>39478.241628961456</v>
      </c>
      <c r="CD147" s="654">
        <f t="shared" si="143"/>
        <v>39478.241628961456</v>
      </c>
      <c r="CE147" s="654">
        <f t="shared" si="143"/>
        <v>39478.241628961456</v>
      </c>
      <c r="CF147" s="654">
        <f t="shared" ref="CF147" si="144" xml:space="preserve"> IF(CF$144 = 1, CF137, CF141)</f>
        <v>39478.241628961456</v>
      </c>
    </row>
    <row r="148" spans="1:84" s="125" customFormat="1" x14ac:dyDescent="0.25">
      <c r="A148" s="123"/>
      <c r="B148" s="82"/>
      <c r="C148" s="82"/>
      <c r="D148" s="124"/>
      <c r="E148" s="86" t="str">
        <f xml:space="preserve"> "Revenue receivable - " &amp; SetUp!$E$27</f>
        <v>Revenue receivable - Boots</v>
      </c>
      <c r="F148" s="51"/>
      <c r="G148" s="231" t="s">
        <v>40</v>
      </c>
      <c r="H148" s="345"/>
      <c r="I148" s="51"/>
      <c r="J148" s="654">
        <f t="shared" si="140"/>
        <v>4988244.6106990166</v>
      </c>
      <c r="K148" s="654"/>
      <c r="L148" s="654">
        <f t="shared" ref="L148:AQ148" si="145" xml:space="preserve"> IF(L$144 = 1, L138, L142)</f>
        <v>0</v>
      </c>
      <c r="M148" s="654">
        <f t="shared" si="145"/>
        <v>32961.058625062818</v>
      </c>
      <c r="N148" s="654">
        <f t="shared" si="145"/>
        <v>32961.058625062818</v>
      </c>
      <c r="O148" s="654">
        <f t="shared" si="145"/>
        <v>37081.190953195677</v>
      </c>
      <c r="P148" s="654">
        <f t="shared" si="145"/>
        <v>45321.45560946138</v>
      </c>
      <c r="Q148" s="654">
        <f t="shared" si="145"/>
        <v>46681.099277745227</v>
      </c>
      <c r="R148" s="654">
        <f t="shared" si="145"/>
        <v>42437.362979768383</v>
      </c>
      <c r="S148" s="654">
        <f t="shared" si="145"/>
        <v>33949.890383814709</v>
      </c>
      <c r="T148" s="654">
        <f t="shared" si="145"/>
        <v>29706.154085837876</v>
      </c>
      <c r="U148" s="654">
        <f t="shared" si="145"/>
        <v>29706.154085837876</v>
      </c>
      <c r="V148" s="654">
        <f t="shared" si="145"/>
        <v>29706.154085837876</v>
      </c>
      <c r="W148" s="654">
        <f t="shared" si="145"/>
        <v>29706.154085837876</v>
      </c>
      <c r="X148" s="654">
        <f t="shared" si="145"/>
        <v>29706.154085837876</v>
      </c>
      <c r="Y148" s="654">
        <f t="shared" si="145"/>
        <v>40692.664969213358</v>
      </c>
      <c r="Z148" s="654">
        <f t="shared" si="145"/>
        <v>40692.664969213358</v>
      </c>
      <c r="AA148" s="654">
        <f t="shared" si="145"/>
        <v>45779.248090365028</v>
      </c>
      <c r="AB148" s="654">
        <f t="shared" si="145"/>
        <v>55952.41433266837</v>
      </c>
      <c r="AC148" s="654">
        <f t="shared" si="145"/>
        <v>57630.986762648427</v>
      </c>
      <c r="AD148" s="654">
        <f t="shared" si="145"/>
        <v>52391.806147862204</v>
      </c>
      <c r="AE148" s="654">
        <f t="shared" si="145"/>
        <v>41913.444918289766</v>
      </c>
      <c r="AF148" s="654">
        <f t="shared" si="145"/>
        <v>36674.264303503551</v>
      </c>
      <c r="AG148" s="654">
        <f t="shared" si="145"/>
        <v>36674.264303503551</v>
      </c>
      <c r="AH148" s="654">
        <f t="shared" si="145"/>
        <v>36674.264303503551</v>
      </c>
      <c r="AI148" s="654">
        <f t="shared" si="145"/>
        <v>36674.264303503551</v>
      </c>
      <c r="AJ148" s="654">
        <f t="shared" si="145"/>
        <v>36674.264303503551</v>
      </c>
      <c r="AK148" s="654">
        <f t="shared" si="145"/>
        <v>50296.133901947716</v>
      </c>
      <c r="AL148" s="654">
        <f t="shared" si="145"/>
        <v>50296.133901947716</v>
      </c>
      <c r="AM148" s="654">
        <f t="shared" si="145"/>
        <v>56583.150639691179</v>
      </c>
      <c r="AN148" s="654">
        <f t="shared" si="145"/>
        <v>69157.184115178112</v>
      </c>
      <c r="AO148" s="654">
        <f t="shared" si="145"/>
        <v>71237.668446559721</v>
      </c>
      <c r="AP148" s="654">
        <f t="shared" si="145"/>
        <v>64761.516769599744</v>
      </c>
      <c r="AQ148" s="654">
        <f t="shared" si="145"/>
        <v>51809.213415679791</v>
      </c>
      <c r="AR148" s="654">
        <f t="shared" ref="AR148:BW148" si="146" xml:space="preserve"> IF(AR$144 = 1, AR138, AR142)</f>
        <v>45333.061738719829</v>
      </c>
      <c r="AS148" s="654">
        <f t="shared" si="146"/>
        <v>45333.061738719829</v>
      </c>
      <c r="AT148" s="654">
        <f t="shared" si="146"/>
        <v>45333.061738719829</v>
      </c>
      <c r="AU148" s="654">
        <f t="shared" si="146"/>
        <v>45333.061738719829</v>
      </c>
      <c r="AV148" s="654">
        <f t="shared" si="146"/>
        <v>45333.061738719829</v>
      </c>
      <c r="AW148" s="654">
        <f t="shared" si="146"/>
        <v>64761.516769599744</v>
      </c>
      <c r="AX148" s="654">
        <f t="shared" si="146"/>
        <v>64761.516769599744</v>
      </c>
      <c r="AY148" s="654">
        <f t="shared" si="146"/>
        <v>72856.706365799706</v>
      </c>
      <c r="AZ148" s="654">
        <f t="shared" si="146"/>
        <v>89047.085558199644</v>
      </c>
      <c r="BA148" s="654">
        <f t="shared" si="146"/>
        <v>91718.498124945632</v>
      </c>
      <c r="BB148" s="654">
        <f t="shared" si="146"/>
        <v>83380.452840859667</v>
      </c>
      <c r="BC148" s="654">
        <f t="shared" si="146"/>
        <v>66704.362272687737</v>
      </c>
      <c r="BD148" s="654">
        <f t="shared" si="146"/>
        <v>58366.316988601771</v>
      </c>
      <c r="BE148" s="654">
        <f t="shared" si="146"/>
        <v>58366.316988601771</v>
      </c>
      <c r="BF148" s="654">
        <f t="shared" si="146"/>
        <v>58366.316988601771</v>
      </c>
      <c r="BG148" s="654">
        <f t="shared" si="146"/>
        <v>58366.316988601771</v>
      </c>
      <c r="BH148" s="654">
        <f t="shared" si="146"/>
        <v>58366.316988601771</v>
      </c>
      <c r="BI148" s="654">
        <f t="shared" si="146"/>
        <v>86715.670954494053</v>
      </c>
      <c r="BJ148" s="654">
        <f t="shared" si="146"/>
        <v>86715.670954494053</v>
      </c>
      <c r="BK148" s="654">
        <f t="shared" si="146"/>
        <v>97555.129823805808</v>
      </c>
      <c r="BL148" s="654">
        <f t="shared" si="146"/>
        <v>119234.04756242933</v>
      </c>
      <c r="BM148" s="654">
        <f t="shared" si="146"/>
        <v>122811.06898930221</v>
      </c>
      <c r="BN148" s="654">
        <f t="shared" si="146"/>
        <v>111646.4263539111</v>
      </c>
      <c r="BO148" s="654">
        <f t="shared" si="146"/>
        <v>89317.141083128867</v>
      </c>
      <c r="BP148" s="654">
        <f t="shared" si="146"/>
        <v>78152.498447737773</v>
      </c>
      <c r="BQ148" s="654">
        <f t="shared" si="146"/>
        <v>78152.498447737773</v>
      </c>
      <c r="BR148" s="654">
        <f t="shared" si="146"/>
        <v>78152.498447737773</v>
      </c>
      <c r="BS148" s="654">
        <f t="shared" si="146"/>
        <v>78152.498447737773</v>
      </c>
      <c r="BT148" s="654">
        <f t="shared" si="146"/>
        <v>78152.498447737773</v>
      </c>
      <c r="BU148" s="654">
        <f t="shared" si="146"/>
        <v>116112.28340806754</v>
      </c>
      <c r="BV148" s="654">
        <f t="shared" si="146"/>
        <v>116112.28340806754</v>
      </c>
      <c r="BW148" s="654">
        <f t="shared" si="146"/>
        <v>130626.31883407598</v>
      </c>
      <c r="BX148" s="654">
        <f t="shared" ref="BX148:CE148" si="147" xml:space="preserve"> IF(BX$144 = 1, BX138, BX142)</f>
        <v>159654.38968609285</v>
      </c>
      <c r="BY148" s="654">
        <f t="shared" si="147"/>
        <v>164444.02137667566</v>
      </c>
      <c r="BZ148" s="654">
        <f t="shared" si="147"/>
        <v>149494.56488788695</v>
      </c>
      <c r="CA148" s="654">
        <f t="shared" si="147"/>
        <v>119595.65191030956</v>
      </c>
      <c r="CB148" s="654">
        <f t="shared" si="147"/>
        <v>104646.19542152088</v>
      </c>
      <c r="CC148" s="654">
        <f t="shared" si="147"/>
        <v>104646.19542152088</v>
      </c>
      <c r="CD148" s="654">
        <f t="shared" si="147"/>
        <v>104646.19542152088</v>
      </c>
      <c r="CE148" s="654">
        <f t="shared" si="147"/>
        <v>104646.19542152088</v>
      </c>
      <c r="CF148" s="654">
        <f t="shared" ref="CF148" si="148" xml:space="preserve"> IF(CF$144 = 1, CF138, CF142)</f>
        <v>104646.19542152088</v>
      </c>
    </row>
    <row r="149" spans="1:84" s="125" customFormat="1" x14ac:dyDescent="0.25">
      <c r="A149" s="123"/>
      <c r="B149" s="82"/>
      <c r="C149" s="82"/>
      <c r="D149" s="124"/>
      <c r="E149" s="690" t="s">
        <v>120</v>
      </c>
      <c r="F149" s="690"/>
      <c r="G149" s="691" t="s">
        <v>40</v>
      </c>
      <c r="H149" s="690"/>
      <c r="I149" s="690"/>
      <c r="J149" s="692">
        <f xml:space="preserve"> SUM(L149:CF149)</f>
        <v>9803902.7236650549</v>
      </c>
      <c r="K149" s="692"/>
      <c r="L149" s="692">
        <f t="shared" ref="L149:AQ149" si="149" xml:space="preserve"> SUM(L146:L148)</f>
        <v>0</v>
      </c>
      <c r="M149" s="692">
        <f t="shared" si="149"/>
        <v>88487.82768215322</v>
      </c>
      <c r="N149" s="692">
        <f xml:space="preserve"> SUM(N146:N148)</f>
        <v>88487.82768215322</v>
      </c>
      <c r="O149" s="692">
        <f t="shared" si="149"/>
        <v>99548.806142422371</v>
      </c>
      <c r="P149" s="692">
        <f t="shared" si="149"/>
        <v>121670.76306296067</v>
      </c>
      <c r="Q149" s="692">
        <f t="shared" si="149"/>
        <v>125320.88595484951</v>
      </c>
      <c r="R149" s="692">
        <f t="shared" si="149"/>
        <v>113928.07814077228</v>
      </c>
      <c r="S149" s="692">
        <f t="shared" si="149"/>
        <v>91142.462512617829</v>
      </c>
      <c r="T149" s="692">
        <f t="shared" si="149"/>
        <v>79749.654698540602</v>
      </c>
      <c r="U149" s="692">
        <f t="shared" si="149"/>
        <v>79749.654698540602</v>
      </c>
      <c r="V149" s="692">
        <f t="shared" si="149"/>
        <v>79749.654698540602</v>
      </c>
      <c r="W149" s="692">
        <f t="shared" si="149"/>
        <v>79749.654698540602</v>
      </c>
      <c r="X149" s="692">
        <f t="shared" si="149"/>
        <v>79749.654698540602</v>
      </c>
      <c r="Y149" s="692">
        <f t="shared" si="149"/>
        <v>97662.395926112062</v>
      </c>
      <c r="Z149" s="692">
        <f xml:space="preserve"> SUM(Z146:Z148)</f>
        <v>97662.395926112062</v>
      </c>
      <c r="AA149" s="692">
        <f t="shared" si="149"/>
        <v>109870.19541687607</v>
      </c>
      <c r="AB149" s="692">
        <f t="shared" si="149"/>
        <v>134285.79439840408</v>
      </c>
      <c r="AC149" s="692">
        <f t="shared" si="149"/>
        <v>138314.36823035622</v>
      </c>
      <c r="AD149" s="692">
        <f t="shared" si="149"/>
        <v>125740.33475486928</v>
      </c>
      <c r="AE149" s="692">
        <f t="shared" si="149"/>
        <v>100592.26780389543</v>
      </c>
      <c r="AF149" s="692">
        <f t="shared" si="149"/>
        <v>88018.234328408522</v>
      </c>
      <c r="AG149" s="692">
        <f t="shared" si="149"/>
        <v>88018.234328408522</v>
      </c>
      <c r="AH149" s="692">
        <f t="shared" si="149"/>
        <v>88018.234328408522</v>
      </c>
      <c r="AI149" s="692">
        <f t="shared" si="149"/>
        <v>88018.234328408522</v>
      </c>
      <c r="AJ149" s="692">
        <f t="shared" si="149"/>
        <v>88018.234328408522</v>
      </c>
      <c r="AK149" s="692">
        <f t="shared" si="149"/>
        <v>109561.74501640945</v>
      </c>
      <c r="AL149" s="692">
        <f t="shared" si="149"/>
        <v>109561.74501640945</v>
      </c>
      <c r="AM149" s="692">
        <f t="shared" si="149"/>
        <v>123256.96314346063</v>
      </c>
      <c r="AN149" s="692">
        <f t="shared" si="149"/>
        <v>150647.39939756299</v>
      </c>
      <c r="AO149" s="692">
        <f t="shared" si="149"/>
        <v>155179.38776608926</v>
      </c>
      <c r="AP149" s="692">
        <f t="shared" si="149"/>
        <v>141072.17069644478</v>
      </c>
      <c r="AQ149" s="692">
        <f t="shared" si="149"/>
        <v>112857.73655715582</v>
      </c>
      <c r="AR149" s="692">
        <f t="shared" ref="AR149:BW149" si="150" xml:space="preserve"> SUM(AR146:AR148)</f>
        <v>98750.519487511352</v>
      </c>
      <c r="AS149" s="692">
        <f t="shared" si="150"/>
        <v>98750.519487511352</v>
      </c>
      <c r="AT149" s="692">
        <f t="shared" si="150"/>
        <v>98750.519487511352</v>
      </c>
      <c r="AU149" s="692">
        <f t="shared" si="150"/>
        <v>98750.519487511352</v>
      </c>
      <c r="AV149" s="692">
        <f t="shared" si="150"/>
        <v>98750.519487511352</v>
      </c>
      <c r="AW149" s="692">
        <f t="shared" si="150"/>
        <v>127514.56303245164</v>
      </c>
      <c r="AX149" s="692">
        <f t="shared" si="150"/>
        <v>127514.56303245164</v>
      </c>
      <c r="AY149" s="692">
        <f t="shared" si="150"/>
        <v>143453.88341150808</v>
      </c>
      <c r="AZ149" s="692">
        <f t="shared" si="150"/>
        <v>175332.524169621</v>
      </c>
      <c r="BA149" s="692">
        <f t="shared" si="150"/>
        <v>180592.49989470962</v>
      </c>
      <c r="BB149" s="692">
        <f t="shared" si="150"/>
        <v>164174.99990428149</v>
      </c>
      <c r="BC149" s="692">
        <f t="shared" si="150"/>
        <v>131339.9999234252</v>
      </c>
      <c r="BD149" s="692">
        <f t="shared" si="150"/>
        <v>114922.49993299705</v>
      </c>
      <c r="BE149" s="692">
        <f t="shared" si="150"/>
        <v>114922.49993299705</v>
      </c>
      <c r="BF149" s="692">
        <f t="shared" si="150"/>
        <v>114922.49993299705</v>
      </c>
      <c r="BG149" s="692">
        <f t="shared" si="150"/>
        <v>114922.49993299705</v>
      </c>
      <c r="BH149" s="692">
        <f t="shared" si="150"/>
        <v>114922.49993299705</v>
      </c>
      <c r="BI149" s="692">
        <f t="shared" si="150"/>
        <v>154621.19201949856</v>
      </c>
      <c r="BJ149" s="692">
        <f t="shared" si="150"/>
        <v>154621.19201949856</v>
      </c>
      <c r="BK149" s="692">
        <f t="shared" si="150"/>
        <v>173948.84102193586</v>
      </c>
      <c r="BL149" s="692">
        <f t="shared" si="150"/>
        <v>212604.1390268105</v>
      </c>
      <c r="BM149" s="692">
        <f t="shared" si="150"/>
        <v>218982.26319761481</v>
      </c>
      <c r="BN149" s="692">
        <f t="shared" si="150"/>
        <v>199074.78472510434</v>
      </c>
      <c r="BO149" s="692">
        <f t="shared" si="150"/>
        <v>159259.82778008349</v>
      </c>
      <c r="BP149" s="692">
        <f t="shared" si="150"/>
        <v>139352.34930757305</v>
      </c>
      <c r="BQ149" s="692">
        <f t="shared" si="150"/>
        <v>139352.34930757305</v>
      </c>
      <c r="BR149" s="692">
        <f t="shared" si="150"/>
        <v>139352.34930757305</v>
      </c>
      <c r="BS149" s="692">
        <f t="shared" si="150"/>
        <v>139352.34930757305</v>
      </c>
      <c r="BT149" s="692">
        <f t="shared" si="150"/>
        <v>139352.34930757305</v>
      </c>
      <c r="BU149" s="692">
        <f t="shared" si="150"/>
        <v>191683.64289661025</v>
      </c>
      <c r="BV149" s="692">
        <f t="shared" si="150"/>
        <v>191683.64289661025</v>
      </c>
      <c r="BW149" s="692">
        <f t="shared" si="150"/>
        <v>215644.09825868654</v>
      </c>
      <c r="BX149" s="692">
        <f t="shared" ref="BX149:CE149" si="151" xml:space="preserve"> SUM(BX146:BX148)</f>
        <v>263565.00898283906</v>
      </c>
      <c r="BY149" s="692">
        <f t="shared" si="151"/>
        <v>271471.9592523243</v>
      </c>
      <c r="BZ149" s="692">
        <f t="shared" si="151"/>
        <v>246792.69022938571</v>
      </c>
      <c r="CA149" s="692">
        <f t="shared" si="151"/>
        <v>197434.15218350856</v>
      </c>
      <c r="CB149" s="692">
        <f t="shared" si="151"/>
        <v>172754.88316057003</v>
      </c>
      <c r="CC149" s="692">
        <f t="shared" si="151"/>
        <v>172754.88316057003</v>
      </c>
      <c r="CD149" s="692">
        <f t="shared" si="151"/>
        <v>172754.88316057003</v>
      </c>
      <c r="CE149" s="692">
        <f t="shared" si="151"/>
        <v>172754.88316057003</v>
      </c>
      <c r="CF149" s="692">
        <f t="shared" ref="CF149" si="152" xml:space="preserve"> SUM(CF146:CF148)</f>
        <v>172754.88316057003</v>
      </c>
    </row>
    <row r="151" spans="1:84" s="178" customFormat="1" x14ac:dyDescent="0.25">
      <c r="A151" s="182"/>
      <c r="B151" s="179"/>
      <c r="C151" s="179"/>
      <c r="D151" s="180"/>
      <c r="E151" s="181"/>
      <c r="F151" s="181"/>
      <c r="G151" s="146"/>
      <c r="H151" s="181"/>
      <c r="I151" s="181"/>
      <c r="J151" s="334"/>
      <c r="K151" s="334"/>
      <c r="L151" s="334"/>
      <c r="M151" s="334"/>
      <c r="N151" s="334"/>
      <c r="O151" s="334"/>
      <c r="P151" s="334"/>
      <c r="Q151" s="334"/>
      <c r="R151" s="334"/>
      <c r="S151" s="334"/>
      <c r="T151" s="334"/>
      <c r="U151" s="334"/>
      <c r="V151" s="334"/>
      <c r="W151" s="334"/>
      <c r="X151" s="334"/>
      <c r="Y151" s="334"/>
      <c r="Z151" s="334"/>
      <c r="AA151" s="334"/>
      <c r="AB151" s="334"/>
      <c r="AC151" s="334"/>
      <c r="AD151" s="334"/>
      <c r="AE151" s="417"/>
      <c r="AF151" s="417"/>
      <c r="AG151" s="417"/>
      <c r="AH151" s="417"/>
      <c r="AI151" s="417"/>
      <c r="AJ151" s="417"/>
      <c r="AK151" s="417"/>
      <c r="AL151" s="417"/>
      <c r="AM151" s="417"/>
      <c r="AN151" s="417"/>
      <c r="AO151" s="417"/>
      <c r="AP151" s="417"/>
      <c r="AQ151" s="417"/>
      <c r="AR151" s="417"/>
      <c r="AS151" s="417"/>
      <c r="AT151" s="417"/>
      <c r="AU151" s="417"/>
      <c r="AV151" s="417"/>
      <c r="AW151" s="417"/>
      <c r="AX151" s="417"/>
      <c r="AY151" s="417"/>
      <c r="AZ151" s="417"/>
      <c r="BA151" s="417"/>
      <c r="BB151" s="417"/>
      <c r="BC151" s="417"/>
      <c r="BD151" s="417"/>
      <c r="BE151" s="417"/>
      <c r="BF151" s="417"/>
      <c r="BG151" s="417"/>
      <c r="BH151" s="417"/>
      <c r="BI151" s="417"/>
      <c r="BJ151" s="417"/>
      <c r="BK151" s="417"/>
      <c r="BL151" s="417"/>
      <c r="BM151" s="417"/>
      <c r="BN151" s="417"/>
      <c r="BO151" s="417"/>
      <c r="BP151" s="417"/>
      <c r="BQ151" s="417"/>
      <c r="BR151" s="417"/>
      <c r="BS151" s="417"/>
      <c r="BT151" s="417"/>
      <c r="BU151" s="417"/>
      <c r="BV151" s="417"/>
      <c r="BW151" s="417"/>
      <c r="BX151" s="417"/>
      <c r="BY151" s="417"/>
      <c r="BZ151" s="417"/>
      <c r="CA151" s="417"/>
      <c r="CB151" s="417"/>
      <c r="CC151" s="417"/>
      <c r="CD151" s="417"/>
      <c r="CE151" s="417"/>
    </row>
    <row r="152" spans="1:84" x14ac:dyDescent="0.25">
      <c r="A152" s="5" t="s">
        <v>20</v>
      </c>
    </row>
  </sheetData>
  <phoneticPr fontId="11" type="noConversion"/>
  <conditionalFormatting sqref="F2">
    <cfRule type="cellIs" dxfId="39" priority="5" stopIfTrue="1" operator="notEqual">
      <formula>0</formula>
    </cfRule>
  </conditionalFormatting>
  <conditionalFormatting sqref="F3">
    <cfRule type="cellIs" dxfId="38" priority="1" operator="notEqual">
      <formula>0</formula>
    </cfRule>
  </conditionalFormatting>
  <conditionalFormatting sqref="L3:CF3">
    <cfRule type="cellIs" dxfId="37" priority="2" stopIfTrue="1" operator="equal">
      <formula>"Actuals"</formula>
    </cfRule>
    <cfRule type="cellIs" dxfId="36" priority="3" stopIfTrue="1" operator="equal">
      <formula>"Forecast"</formula>
    </cfRule>
  </conditionalFormatting>
  <printOptions headings="1"/>
  <pageMargins left="0.74803149606299213" right="0.74803149606299213" top="0.98425196850393704" bottom="0.98425196850393704" header="0.51181102362204722" footer="0.51181102362204722"/>
  <pageSetup paperSize="9" scale="55" orientation="landscape" blackAndWhite="1" horizontalDpi="300" verticalDpi="300" r:id="rId1"/>
  <headerFooter alignWithMargins="0">
    <oddHeader>&amp;C&amp;"Arial,Bold"&amp;14Sheet: &amp;A</oddHeader>
    <oddFooter>&amp;L&amp;12&amp;F (Printed on &amp;D at &amp;T) &amp;R&amp;12Page &amp;P of &amp;N</oddFooter>
  </headerFooter>
  <customProperties>
    <customPr name="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4">
    <tabColor theme="0" tint="-0.14999847407452621"/>
    <outlinePr summaryBelow="0" summaryRight="0"/>
  </sheetPr>
  <dimension ref="A1:CF77"/>
  <sheetViews>
    <sheetView zoomScale="80" zoomScaleNormal="80" workbookViewId="0">
      <pane xSplit="10" ySplit="5" topLeftCell="K6" activePane="bottomRight" state="frozen"/>
      <selection activeCell="R31" sqref="R31"/>
      <selection pane="topRight" activeCell="R31" sqref="R31"/>
      <selection pane="bottomLeft" activeCell="R31" sqref="R31"/>
      <selection pane="bottomRight"/>
    </sheetView>
  </sheetViews>
  <sheetFormatPr defaultColWidth="0" defaultRowHeight="13.2" outlineLevelCol="1" x14ac:dyDescent="0.25"/>
  <cols>
    <col min="1" max="1" width="1.6640625" style="182" customWidth="1"/>
    <col min="2" max="2" width="1.6640625" style="179" customWidth="1"/>
    <col min="3" max="3" width="1.6640625" style="188" customWidth="1"/>
    <col min="4" max="4" width="1.6640625" style="180" customWidth="1"/>
    <col min="5" max="5" width="40.6640625" style="181" customWidth="1"/>
    <col min="6" max="6" width="12.6640625" style="181" customWidth="1"/>
    <col min="7" max="7" width="14.6640625" style="146" customWidth="1" collapsed="1"/>
    <col min="8" max="9" width="45.6640625" style="181" hidden="1" customWidth="1" outlineLevel="1"/>
    <col min="10" max="10" width="15.6640625" style="334" customWidth="1"/>
    <col min="11" max="11" width="2.6640625" style="334" customWidth="1"/>
    <col min="12" max="30" width="11.6640625" style="334" customWidth="1"/>
    <col min="31" max="83" width="11.6640625" style="417" customWidth="1"/>
    <col min="84" max="84" width="11.6640625" style="178" customWidth="1"/>
    <col min="85" max="16384" width="9.109375" style="178" hidden="1"/>
  </cols>
  <sheetData>
    <row r="1" spans="1:84" ht="24.6" x14ac:dyDescent="0.25">
      <c r="A1" s="43" t="str">
        <f ca="1" xml:space="preserve"> RIGHT(CELL("filename", A1), LEN(CELL("filename", A1)) - SEARCH("]", CELL("filename", A1)))</f>
        <v>CoS</v>
      </c>
      <c r="D1" s="186"/>
      <c r="E1" s="184"/>
      <c r="F1" s="34"/>
      <c r="G1" s="225"/>
      <c r="H1" s="34"/>
      <c r="I1" s="34"/>
      <c r="J1" s="34"/>
      <c r="K1" s="344"/>
      <c r="L1" s="37"/>
      <c r="M1" s="37"/>
      <c r="N1" s="37"/>
      <c r="O1" s="37"/>
      <c r="P1" s="37"/>
      <c r="Q1" s="37"/>
      <c r="R1" s="37"/>
      <c r="S1" s="37"/>
      <c r="T1" s="37"/>
      <c r="U1" s="37"/>
      <c r="V1" s="37"/>
      <c r="W1" s="37"/>
      <c r="X1" s="37"/>
      <c r="Y1" s="37"/>
      <c r="Z1" s="37"/>
      <c r="AA1" s="37"/>
      <c r="AB1" s="37"/>
      <c r="AC1" s="37"/>
      <c r="AD1" s="37"/>
      <c r="CF1" s="417"/>
    </row>
    <row r="2" spans="1:84" s="539" customFormat="1" x14ac:dyDescent="0.25">
      <c r="A2" s="535"/>
      <c r="B2" s="535"/>
      <c r="C2" s="536"/>
      <c r="D2" s="537"/>
      <c r="E2" s="535" t="str">
        <f xml:space="preserve"> Time!E$33</f>
        <v>Model period ending</v>
      </c>
      <c r="F2" s="300">
        <f xml:space="preserve"> Checks!$F$14</f>
        <v>0</v>
      </c>
      <c r="G2" s="63" t="s">
        <v>14</v>
      </c>
      <c r="H2" s="538"/>
      <c r="I2" s="538"/>
      <c r="J2" s="537"/>
      <c r="K2" s="537"/>
      <c r="L2" s="537">
        <f xml:space="preserve"> Time!L$33</f>
        <v>43190</v>
      </c>
      <c r="M2" s="537">
        <f xml:space="preserve"> Time!M$33</f>
        <v>43220</v>
      </c>
      <c r="N2" s="537">
        <f xml:space="preserve"> Time!N$33</f>
        <v>43251</v>
      </c>
      <c r="O2" s="537">
        <f xml:space="preserve"> Time!O$33</f>
        <v>43281</v>
      </c>
      <c r="P2" s="537">
        <f xml:space="preserve"> Time!P$33</f>
        <v>43312</v>
      </c>
      <c r="Q2" s="537">
        <f xml:space="preserve"> Time!Q$33</f>
        <v>43343</v>
      </c>
      <c r="R2" s="537">
        <f xml:space="preserve"> Time!R$33</f>
        <v>43373</v>
      </c>
      <c r="S2" s="537">
        <f xml:space="preserve"> Time!S$33</f>
        <v>43404</v>
      </c>
      <c r="T2" s="537">
        <f xml:space="preserve"> Time!T$33</f>
        <v>43434</v>
      </c>
      <c r="U2" s="537">
        <f xml:space="preserve"> Time!U$33</f>
        <v>43465</v>
      </c>
      <c r="V2" s="537">
        <f xml:space="preserve"> Time!V$33</f>
        <v>43496</v>
      </c>
      <c r="W2" s="537">
        <f xml:space="preserve"> Time!W$33</f>
        <v>43524</v>
      </c>
      <c r="X2" s="537">
        <f xml:space="preserve"> Time!X$33</f>
        <v>43555</v>
      </c>
      <c r="Y2" s="537">
        <f xml:space="preserve"> Time!Y$33</f>
        <v>43585</v>
      </c>
      <c r="Z2" s="537">
        <f xml:space="preserve"> Time!Z$33</f>
        <v>43616</v>
      </c>
      <c r="AA2" s="537">
        <f xml:space="preserve"> Time!AA$33</f>
        <v>43646</v>
      </c>
      <c r="AB2" s="537">
        <f xml:space="preserve"> Time!AB$33</f>
        <v>43677</v>
      </c>
      <c r="AC2" s="537">
        <f xml:space="preserve"> Time!AC$33</f>
        <v>43708</v>
      </c>
      <c r="AD2" s="537">
        <f xml:space="preserve"> Time!AD$33</f>
        <v>43738</v>
      </c>
      <c r="AE2" s="537">
        <f xml:space="preserve"> Time!AE$33</f>
        <v>43769</v>
      </c>
      <c r="AF2" s="537">
        <f xml:space="preserve"> Time!AF$33</f>
        <v>43799</v>
      </c>
      <c r="AG2" s="537">
        <f xml:space="preserve"> Time!AG$33</f>
        <v>43830</v>
      </c>
      <c r="AH2" s="537">
        <f xml:space="preserve"> Time!AH$33</f>
        <v>43861</v>
      </c>
      <c r="AI2" s="537">
        <f xml:space="preserve"> Time!AI$33</f>
        <v>43890</v>
      </c>
      <c r="AJ2" s="537">
        <f xml:space="preserve"> Time!AJ$33</f>
        <v>43921</v>
      </c>
      <c r="AK2" s="537">
        <f xml:space="preserve"> Time!AK$33</f>
        <v>43951</v>
      </c>
      <c r="AL2" s="537">
        <f xml:space="preserve"> Time!AL$33</f>
        <v>43982</v>
      </c>
      <c r="AM2" s="537">
        <f xml:space="preserve"> Time!AM$33</f>
        <v>44012</v>
      </c>
      <c r="AN2" s="537">
        <f xml:space="preserve"> Time!AN$33</f>
        <v>44043</v>
      </c>
      <c r="AO2" s="537">
        <f xml:space="preserve"> Time!AO$33</f>
        <v>44074</v>
      </c>
      <c r="AP2" s="537">
        <f xml:space="preserve"> Time!AP$33</f>
        <v>44104</v>
      </c>
      <c r="AQ2" s="537">
        <f xml:space="preserve"> Time!AQ$33</f>
        <v>44135</v>
      </c>
      <c r="AR2" s="537">
        <f xml:space="preserve"> Time!AR$33</f>
        <v>44165</v>
      </c>
      <c r="AS2" s="537">
        <f xml:space="preserve"> Time!AS$33</f>
        <v>44196</v>
      </c>
      <c r="AT2" s="537">
        <f xml:space="preserve"> Time!AT$33</f>
        <v>44227</v>
      </c>
      <c r="AU2" s="537">
        <f xml:space="preserve"> Time!AU$33</f>
        <v>44255</v>
      </c>
      <c r="AV2" s="537">
        <f xml:space="preserve"> Time!AV$33</f>
        <v>44286</v>
      </c>
      <c r="AW2" s="537">
        <f xml:space="preserve"> Time!AW$33</f>
        <v>44316</v>
      </c>
      <c r="AX2" s="537">
        <f xml:space="preserve"> Time!AX$33</f>
        <v>44347</v>
      </c>
      <c r="AY2" s="537">
        <f xml:space="preserve"> Time!AY$33</f>
        <v>44377</v>
      </c>
      <c r="AZ2" s="537">
        <f xml:space="preserve"> Time!AZ$33</f>
        <v>44408</v>
      </c>
      <c r="BA2" s="537">
        <f xml:space="preserve"> Time!BA$33</f>
        <v>44439</v>
      </c>
      <c r="BB2" s="537">
        <f xml:space="preserve"> Time!BB$33</f>
        <v>44469</v>
      </c>
      <c r="BC2" s="537">
        <f xml:space="preserve"> Time!BC$33</f>
        <v>44500</v>
      </c>
      <c r="BD2" s="537">
        <f xml:space="preserve"> Time!BD$33</f>
        <v>44530</v>
      </c>
      <c r="BE2" s="537">
        <f xml:space="preserve"> Time!BE$33</f>
        <v>44561</v>
      </c>
      <c r="BF2" s="537">
        <f xml:space="preserve"> Time!BF$33</f>
        <v>44592</v>
      </c>
      <c r="BG2" s="537">
        <f xml:space="preserve"> Time!BG$33</f>
        <v>44620</v>
      </c>
      <c r="BH2" s="537">
        <f xml:space="preserve"> Time!BH$33</f>
        <v>44651</v>
      </c>
      <c r="BI2" s="537">
        <f xml:space="preserve"> Time!BI$33</f>
        <v>44681</v>
      </c>
      <c r="BJ2" s="537">
        <f xml:space="preserve"> Time!BJ$33</f>
        <v>44712</v>
      </c>
      <c r="BK2" s="537">
        <f xml:space="preserve"> Time!BK$33</f>
        <v>44742</v>
      </c>
      <c r="BL2" s="537">
        <f xml:space="preserve"> Time!BL$33</f>
        <v>44773</v>
      </c>
      <c r="BM2" s="537">
        <f xml:space="preserve"> Time!BM$33</f>
        <v>44804</v>
      </c>
      <c r="BN2" s="537">
        <f xml:space="preserve"> Time!BN$33</f>
        <v>44834</v>
      </c>
      <c r="BO2" s="537">
        <f xml:space="preserve"> Time!BO$33</f>
        <v>44865</v>
      </c>
      <c r="BP2" s="537">
        <f xml:space="preserve"> Time!BP$33</f>
        <v>44895</v>
      </c>
      <c r="BQ2" s="537">
        <f xml:space="preserve"> Time!BQ$33</f>
        <v>44926</v>
      </c>
      <c r="BR2" s="537">
        <f xml:space="preserve"> Time!BR$33</f>
        <v>44957</v>
      </c>
      <c r="BS2" s="537">
        <f xml:space="preserve"> Time!BS$33</f>
        <v>44985</v>
      </c>
      <c r="BT2" s="537">
        <f xml:space="preserve"> Time!BT$33</f>
        <v>45016</v>
      </c>
      <c r="BU2" s="537">
        <f xml:space="preserve"> Time!BU$33</f>
        <v>45046</v>
      </c>
      <c r="BV2" s="537">
        <f xml:space="preserve"> Time!BV$33</f>
        <v>45077</v>
      </c>
      <c r="BW2" s="537">
        <f xml:space="preserve"> Time!BW$33</f>
        <v>45107</v>
      </c>
      <c r="BX2" s="537">
        <f xml:space="preserve"> Time!BX$33</f>
        <v>45138</v>
      </c>
      <c r="BY2" s="537">
        <f xml:space="preserve"> Time!BY$33</f>
        <v>45169</v>
      </c>
      <c r="BZ2" s="537">
        <f xml:space="preserve"> Time!BZ$33</f>
        <v>45199</v>
      </c>
      <c r="CA2" s="537">
        <f xml:space="preserve"> Time!CA$33</f>
        <v>45230</v>
      </c>
      <c r="CB2" s="537">
        <f xml:space="preserve"> Time!CB$33</f>
        <v>45260</v>
      </c>
      <c r="CC2" s="537">
        <f xml:space="preserve"> Time!CC$33</f>
        <v>45291</v>
      </c>
      <c r="CD2" s="537">
        <f xml:space="preserve"> Time!CD$33</f>
        <v>45322</v>
      </c>
      <c r="CE2" s="537">
        <f xml:space="preserve"> Time!CE$33</f>
        <v>45351</v>
      </c>
      <c r="CF2" s="537">
        <f xml:space="preserve"> Time!CF$33</f>
        <v>45382</v>
      </c>
    </row>
    <row r="3" spans="1:84" s="695" customFormat="1" x14ac:dyDescent="0.25">
      <c r="A3" s="534"/>
      <c r="B3" s="534"/>
      <c r="C3" s="534"/>
      <c r="D3" s="534"/>
      <c r="E3" s="534" t="str">
        <f xml:space="preserve"> Time!E$62</f>
        <v>Actuals vs forecast label</v>
      </c>
      <c r="F3" s="215">
        <f xml:space="preserve"> Checks!$F$20</f>
        <v>0</v>
      </c>
      <c r="G3" s="574" t="s">
        <v>264</v>
      </c>
      <c r="H3" s="534"/>
      <c r="I3" s="534"/>
      <c r="J3" s="534"/>
      <c r="K3" s="534"/>
      <c r="L3" s="749" t="str">
        <f xml:space="preserve"> Time!L$62</f>
        <v>Initial BS</v>
      </c>
      <c r="M3" s="750" t="str">
        <f xml:space="preserve"> Time!M$62</f>
        <v>Actuals</v>
      </c>
      <c r="N3" s="750" t="str">
        <f xml:space="preserve"> Time!N$62</f>
        <v>Actuals</v>
      </c>
      <c r="O3" s="750" t="str">
        <f xml:space="preserve"> Time!O$62</f>
        <v>Actuals</v>
      </c>
      <c r="P3" s="750" t="str">
        <f xml:space="preserve"> Time!P$62</f>
        <v>Actuals</v>
      </c>
      <c r="Q3" s="750" t="str">
        <f xml:space="preserve"> Time!Q$62</f>
        <v>Actuals</v>
      </c>
      <c r="R3" s="750" t="str">
        <f xml:space="preserve"> Time!R$62</f>
        <v>Actuals</v>
      </c>
      <c r="S3" s="750" t="str">
        <f xml:space="preserve"> Time!S$62</f>
        <v>Actuals</v>
      </c>
      <c r="T3" s="750" t="str">
        <f xml:space="preserve"> Time!T$62</f>
        <v>Actuals</v>
      </c>
      <c r="U3" s="750" t="str">
        <f xml:space="preserve"> Time!U$62</f>
        <v>Actuals</v>
      </c>
      <c r="V3" s="750" t="str">
        <f xml:space="preserve"> Time!V$62</f>
        <v>Actuals</v>
      </c>
      <c r="W3" s="750" t="str">
        <f xml:space="preserve"> Time!W$62</f>
        <v>Actuals</v>
      </c>
      <c r="X3" s="750" t="str">
        <f xml:space="preserve"> Time!X$62</f>
        <v>Actuals</v>
      </c>
      <c r="Y3" s="750" t="str">
        <f xml:space="preserve"> Time!Y$62</f>
        <v>Forecast</v>
      </c>
      <c r="Z3" s="750" t="str">
        <f xml:space="preserve"> Time!Z$62</f>
        <v>Forecast</v>
      </c>
      <c r="AA3" s="750" t="str">
        <f xml:space="preserve"> Time!AA$62</f>
        <v>Forecast</v>
      </c>
      <c r="AB3" s="750" t="str">
        <f xml:space="preserve"> Time!AB$62</f>
        <v>Forecast</v>
      </c>
      <c r="AC3" s="750" t="str">
        <f xml:space="preserve"> Time!AC$62</f>
        <v>Forecast</v>
      </c>
      <c r="AD3" s="750" t="str">
        <f xml:space="preserve"> Time!AD$62</f>
        <v>Forecast</v>
      </c>
      <c r="AE3" s="750" t="str">
        <f xml:space="preserve"> Time!AE$62</f>
        <v>Forecast</v>
      </c>
      <c r="AF3" s="750" t="str">
        <f xml:space="preserve"> Time!AF$62</f>
        <v>Forecast</v>
      </c>
      <c r="AG3" s="750" t="str">
        <f xml:space="preserve"> Time!AG$62</f>
        <v>Forecast</v>
      </c>
      <c r="AH3" s="750" t="str">
        <f xml:space="preserve"> Time!AH$62</f>
        <v>Forecast</v>
      </c>
      <c r="AI3" s="750" t="str">
        <f xml:space="preserve"> Time!AI$62</f>
        <v>Forecast</v>
      </c>
      <c r="AJ3" s="750" t="str">
        <f xml:space="preserve"> Time!AJ$62</f>
        <v>Forecast</v>
      </c>
      <c r="AK3" s="750" t="str">
        <f xml:space="preserve"> Time!AK$62</f>
        <v>Forecast</v>
      </c>
      <c r="AL3" s="750" t="str">
        <f xml:space="preserve"> Time!AL$62</f>
        <v>Forecast</v>
      </c>
      <c r="AM3" s="750" t="str">
        <f xml:space="preserve"> Time!AM$62</f>
        <v>Forecast</v>
      </c>
      <c r="AN3" s="750" t="str">
        <f xml:space="preserve"> Time!AN$62</f>
        <v>Forecast</v>
      </c>
      <c r="AO3" s="750" t="str">
        <f xml:space="preserve"> Time!AO$62</f>
        <v>Forecast</v>
      </c>
      <c r="AP3" s="750" t="str">
        <f xml:space="preserve"> Time!AP$62</f>
        <v>Forecast</v>
      </c>
      <c r="AQ3" s="750" t="str">
        <f xml:space="preserve"> Time!AQ$62</f>
        <v>Forecast</v>
      </c>
      <c r="AR3" s="750" t="str">
        <f xml:space="preserve"> Time!AR$62</f>
        <v>Forecast</v>
      </c>
      <c r="AS3" s="750" t="str">
        <f xml:space="preserve"> Time!AS$62</f>
        <v>Forecast</v>
      </c>
      <c r="AT3" s="750" t="str">
        <f xml:space="preserve"> Time!AT$62</f>
        <v>Forecast</v>
      </c>
      <c r="AU3" s="750" t="str">
        <f xml:space="preserve"> Time!AU$62</f>
        <v>Forecast</v>
      </c>
      <c r="AV3" s="750" t="str">
        <f xml:space="preserve"> Time!AV$62</f>
        <v>Forecast</v>
      </c>
      <c r="AW3" s="750" t="str">
        <f xml:space="preserve"> Time!AW$62</f>
        <v>Forecast</v>
      </c>
      <c r="AX3" s="750" t="str">
        <f xml:space="preserve"> Time!AX$62</f>
        <v>Forecast</v>
      </c>
      <c r="AY3" s="750" t="str">
        <f xml:space="preserve"> Time!AY$62</f>
        <v>Forecast</v>
      </c>
      <c r="AZ3" s="750" t="str">
        <f xml:space="preserve"> Time!AZ$62</f>
        <v>Forecast</v>
      </c>
      <c r="BA3" s="750" t="str">
        <f xml:space="preserve"> Time!BA$62</f>
        <v>Forecast</v>
      </c>
      <c r="BB3" s="750" t="str">
        <f xml:space="preserve"> Time!BB$62</f>
        <v>Forecast</v>
      </c>
      <c r="BC3" s="750" t="str">
        <f xml:space="preserve"> Time!BC$62</f>
        <v>Forecast</v>
      </c>
      <c r="BD3" s="750" t="str">
        <f xml:space="preserve"> Time!BD$62</f>
        <v>Forecast</v>
      </c>
      <c r="BE3" s="750" t="str">
        <f xml:space="preserve"> Time!BE$62</f>
        <v>Forecast</v>
      </c>
      <c r="BF3" s="750" t="str">
        <f xml:space="preserve"> Time!BF$62</f>
        <v>Forecast</v>
      </c>
      <c r="BG3" s="750" t="str">
        <f xml:space="preserve"> Time!BG$62</f>
        <v>Forecast</v>
      </c>
      <c r="BH3" s="750" t="str">
        <f xml:space="preserve"> Time!BH$62</f>
        <v>Forecast</v>
      </c>
      <c r="BI3" s="750" t="str">
        <f xml:space="preserve"> Time!BI$62</f>
        <v>Forecast</v>
      </c>
      <c r="BJ3" s="750" t="str">
        <f xml:space="preserve"> Time!BJ$62</f>
        <v>Forecast</v>
      </c>
      <c r="BK3" s="750" t="str">
        <f xml:space="preserve"> Time!BK$62</f>
        <v>Forecast</v>
      </c>
      <c r="BL3" s="750" t="str">
        <f xml:space="preserve"> Time!BL$62</f>
        <v>Forecast</v>
      </c>
      <c r="BM3" s="750" t="str">
        <f xml:space="preserve"> Time!BM$62</f>
        <v>Forecast</v>
      </c>
      <c r="BN3" s="750" t="str">
        <f xml:space="preserve"> Time!BN$62</f>
        <v>Forecast</v>
      </c>
      <c r="BO3" s="750" t="str">
        <f xml:space="preserve"> Time!BO$62</f>
        <v>Forecast</v>
      </c>
      <c r="BP3" s="750" t="str">
        <f xml:space="preserve"> Time!BP$62</f>
        <v>Forecast</v>
      </c>
      <c r="BQ3" s="750" t="str">
        <f xml:space="preserve"> Time!BQ$62</f>
        <v>Forecast</v>
      </c>
      <c r="BR3" s="750" t="str">
        <f xml:space="preserve"> Time!BR$62</f>
        <v>Forecast</v>
      </c>
      <c r="BS3" s="750" t="str">
        <f xml:space="preserve"> Time!BS$62</f>
        <v>Forecast</v>
      </c>
      <c r="BT3" s="750" t="str">
        <f xml:space="preserve"> Time!BT$62</f>
        <v>Forecast</v>
      </c>
      <c r="BU3" s="750" t="str">
        <f xml:space="preserve"> Time!BU$62</f>
        <v>Forecast</v>
      </c>
      <c r="BV3" s="750" t="str">
        <f xml:space="preserve"> Time!BV$62</f>
        <v>Forecast</v>
      </c>
      <c r="BW3" s="750" t="str">
        <f xml:space="preserve"> Time!BW$62</f>
        <v>Forecast</v>
      </c>
      <c r="BX3" s="750" t="str">
        <f xml:space="preserve"> Time!BX$62</f>
        <v>Forecast</v>
      </c>
      <c r="BY3" s="750" t="str">
        <f xml:space="preserve"> Time!BY$62</f>
        <v>Forecast</v>
      </c>
      <c r="BZ3" s="750" t="str">
        <f xml:space="preserve"> Time!BZ$62</f>
        <v>Forecast</v>
      </c>
      <c r="CA3" s="750" t="str">
        <f xml:space="preserve"> Time!CA$62</f>
        <v>Forecast</v>
      </c>
      <c r="CB3" s="750" t="str">
        <f xml:space="preserve"> Time!CB$62</f>
        <v>Forecast</v>
      </c>
      <c r="CC3" s="750" t="str">
        <f xml:space="preserve"> Time!CC$62</f>
        <v>Forecast</v>
      </c>
      <c r="CD3" s="750" t="str">
        <f xml:space="preserve"> Time!CD$62</f>
        <v>Forecast</v>
      </c>
      <c r="CE3" s="751" t="str">
        <f xml:space="preserve"> Time!CE$62</f>
        <v>Forecast</v>
      </c>
      <c r="CF3" s="751" t="str">
        <f xml:space="preserve"> Time!CF$62</f>
        <v>Forecast</v>
      </c>
    </row>
    <row r="4" spans="1:84" s="539" customFormat="1" x14ac:dyDescent="0.25">
      <c r="A4" s="540"/>
      <c r="B4" s="540"/>
      <c r="C4" s="540"/>
      <c r="D4" s="541"/>
      <c r="E4" s="542" t="str">
        <f xml:space="preserve"> Time!E$78</f>
        <v>Financial year ending</v>
      </c>
      <c r="F4" s="542"/>
      <c r="G4" s="542"/>
      <c r="H4" s="542"/>
      <c r="I4" s="542"/>
      <c r="J4" s="541"/>
      <c r="K4" s="541"/>
      <c r="L4" s="541">
        <f xml:space="preserve"> Time!L$78</f>
        <v>43190</v>
      </c>
      <c r="M4" s="541">
        <f xml:space="preserve"> Time!M$78</f>
        <v>43555</v>
      </c>
      <c r="N4" s="541">
        <f xml:space="preserve"> Time!N$78</f>
        <v>43555</v>
      </c>
      <c r="O4" s="541">
        <f xml:space="preserve"> Time!O$78</f>
        <v>43555</v>
      </c>
      <c r="P4" s="541">
        <f xml:space="preserve"> Time!P$78</f>
        <v>43555</v>
      </c>
      <c r="Q4" s="541">
        <f xml:space="preserve"> Time!Q$78</f>
        <v>43555</v>
      </c>
      <c r="R4" s="541">
        <f xml:space="preserve"> Time!R$78</f>
        <v>43555</v>
      </c>
      <c r="S4" s="541">
        <f xml:space="preserve"> Time!S$78</f>
        <v>43555</v>
      </c>
      <c r="T4" s="541">
        <f xml:space="preserve"> Time!T$78</f>
        <v>43555</v>
      </c>
      <c r="U4" s="541">
        <f xml:space="preserve"> Time!U$78</f>
        <v>43555</v>
      </c>
      <c r="V4" s="541">
        <f xml:space="preserve"> Time!V$78</f>
        <v>43555</v>
      </c>
      <c r="W4" s="541">
        <f xml:space="preserve"> Time!W$78</f>
        <v>43555</v>
      </c>
      <c r="X4" s="541">
        <f xml:space="preserve"> Time!X$78</f>
        <v>43555</v>
      </c>
      <c r="Y4" s="541">
        <f xml:space="preserve"> Time!Y$78</f>
        <v>43921</v>
      </c>
      <c r="Z4" s="541">
        <f xml:space="preserve"> Time!Z$78</f>
        <v>43921</v>
      </c>
      <c r="AA4" s="541">
        <f xml:space="preserve"> Time!AA$78</f>
        <v>43921</v>
      </c>
      <c r="AB4" s="541">
        <f xml:space="preserve"> Time!AB$78</f>
        <v>43921</v>
      </c>
      <c r="AC4" s="541">
        <f xml:space="preserve"> Time!AC$78</f>
        <v>43921</v>
      </c>
      <c r="AD4" s="541">
        <f xml:space="preserve"> Time!AD$78</f>
        <v>43921</v>
      </c>
      <c r="AE4" s="541">
        <f xml:space="preserve"> Time!AE$78</f>
        <v>43921</v>
      </c>
      <c r="AF4" s="541">
        <f xml:space="preserve"> Time!AF$78</f>
        <v>43921</v>
      </c>
      <c r="AG4" s="541">
        <f xml:space="preserve"> Time!AG$78</f>
        <v>43921</v>
      </c>
      <c r="AH4" s="541">
        <f xml:space="preserve"> Time!AH$78</f>
        <v>43921</v>
      </c>
      <c r="AI4" s="541">
        <f xml:space="preserve"> Time!AI$78</f>
        <v>43921</v>
      </c>
      <c r="AJ4" s="541">
        <f xml:space="preserve"> Time!AJ$78</f>
        <v>43921</v>
      </c>
      <c r="AK4" s="541">
        <f xml:space="preserve"> Time!AK$78</f>
        <v>44286</v>
      </c>
      <c r="AL4" s="541">
        <f xml:space="preserve"> Time!AL$78</f>
        <v>44286</v>
      </c>
      <c r="AM4" s="541">
        <f xml:space="preserve"> Time!AM$78</f>
        <v>44286</v>
      </c>
      <c r="AN4" s="541">
        <f xml:space="preserve"> Time!AN$78</f>
        <v>44286</v>
      </c>
      <c r="AO4" s="541">
        <f xml:space="preserve"> Time!AO$78</f>
        <v>44286</v>
      </c>
      <c r="AP4" s="541">
        <f xml:space="preserve"> Time!AP$78</f>
        <v>44286</v>
      </c>
      <c r="AQ4" s="541">
        <f xml:space="preserve"> Time!AQ$78</f>
        <v>44286</v>
      </c>
      <c r="AR4" s="541">
        <f xml:space="preserve"> Time!AR$78</f>
        <v>44286</v>
      </c>
      <c r="AS4" s="541">
        <f xml:space="preserve"> Time!AS$78</f>
        <v>44286</v>
      </c>
      <c r="AT4" s="541">
        <f xml:space="preserve"> Time!AT$78</f>
        <v>44286</v>
      </c>
      <c r="AU4" s="541">
        <f xml:space="preserve"> Time!AU$78</f>
        <v>44286</v>
      </c>
      <c r="AV4" s="541">
        <f xml:space="preserve"> Time!AV$78</f>
        <v>44286</v>
      </c>
      <c r="AW4" s="541">
        <f xml:space="preserve"> Time!AW$78</f>
        <v>44651</v>
      </c>
      <c r="AX4" s="541">
        <f xml:space="preserve"> Time!AX$78</f>
        <v>44651</v>
      </c>
      <c r="AY4" s="541">
        <f xml:space="preserve"> Time!AY$78</f>
        <v>44651</v>
      </c>
      <c r="AZ4" s="541">
        <f xml:space="preserve"> Time!AZ$78</f>
        <v>44651</v>
      </c>
      <c r="BA4" s="541">
        <f xml:space="preserve"> Time!BA$78</f>
        <v>44651</v>
      </c>
      <c r="BB4" s="541">
        <f xml:space="preserve"> Time!BB$78</f>
        <v>44651</v>
      </c>
      <c r="BC4" s="541">
        <f xml:space="preserve"> Time!BC$78</f>
        <v>44651</v>
      </c>
      <c r="BD4" s="541">
        <f xml:space="preserve"> Time!BD$78</f>
        <v>44651</v>
      </c>
      <c r="BE4" s="541">
        <f xml:space="preserve"> Time!BE$78</f>
        <v>44651</v>
      </c>
      <c r="BF4" s="541">
        <f xml:space="preserve"> Time!BF$78</f>
        <v>44651</v>
      </c>
      <c r="BG4" s="541">
        <f xml:space="preserve"> Time!BG$78</f>
        <v>44651</v>
      </c>
      <c r="BH4" s="541">
        <f xml:space="preserve"> Time!BH$78</f>
        <v>44651</v>
      </c>
      <c r="BI4" s="541">
        <f xml:space="preserve"> Time!BI$78</f>
        <v>45016</v>
      </c>
      <c r="BJ4" s="541">
        <f xml:space="preserve"> Time!BJ$78</f>
        <v>45016</v>
      </c>
      <c r="BK4" s="541">
        <f xml:space="preserve"> Time!BK$78</f>
        <v>45016</v>
      </c>
      <c r="BL4" s="541">
        <f xml:space="preserve"> Time!BL$78</f>
        <v>45016</v>
      </c>
      <c r="BM4" s="541">
        <f xml:space="preserve"> Time!BM$78</f>
        <v>45016</v>
      </c>
      <c r="BN4" s="541">
        <f xml:space="preserve"> Time!BN$78</f>
        <v>45016</v>
      </c>
      <c r="BO4" s="541">
        <f xml:space="preserve"> Time!BO$78</f>
        <v>45016</v>
      </c>
      <c r="BP4" s="541">
        <f xml:space="preserve"> Time!BP$78</f>
        <v>45016</v>
      </c>
      <c r="BQ4" s="541">
        <f xml:space="preserve"> Time!BQ$78</f>
        <v>45016</v>
      </c>
      <c r="BR4" s="541">
        <f xml:space="preserve"> Time!BR$78</f>
        <v>45016</v>
      </c>
      <c r="BS4" s="541">
        <f xml:space="preserve"> Time!BS$78</f>
        <v>45016</v>
      </c>
      <c r="BT4" s="541">
        <f xml:space="preserve"> Time!BT$78</f>
        <v>45016</v>
      </c>
      <c r="BU4" s="541">
        <f xml:space="preserve"> Time!BU$78</f>
        <v>45382</v>
      </c>
      <c r="BV4" s="541">
        <f xml:space="preserve"> Time!BV$78</f>
        <v>45382</v>
      </c>
      <c r="BW4" s="541">
        <f xml:space="preserve"> Time!BW$78</f>
        <v>45382</v>
      </c>
      <c r="BX4" s="541">
        <f xml:space="preserve"> Time!BX$78</f>
        <v>45382</v>
      </c>
      <c r="BY4" s="541">
        <f xml:space="preserve"> Time!BY$78</f>
        <v>45382</v>
      </c>
      <c r="BZ4" s="541">
        <f xml:space="preserve"> Time!BZ$78</f>
        <v>45382</v>
      </c>
      <c r="CA4" s="541">
        <f xml:space="preserve"> Time!CA$78</f>
        <v>45382</v>
      </c>
      <c r="CB4" s="541">
        <f xml:space="preserve"> Time!CB$78</f>
        <v>45382</v>
      </c>
      <c r="CC4" s="541">
        <f xml:space="preserve"> Time!CC$78</f>
        <v>45382</v>
      </c>
      <c r="CD4" s="541">
        <f xml:space="preserve"> Time!CD$78</f>
        <v>45382</v>
      </c>
      <c r="CE4" s="541">
        <f xml:space="preserve"> Time!CE$78</f>
        <v>45382</v>
      </c>
      <c r="CF4" s="541">
        <f xml:space="preserve"> Time!CF$78</f>
        <v>45382</v>
      </c>
    </row>
    <row r="5" spans="1:84" s="548" customFormat="1" x14ac:dyDescent="0.25">
      <c r="A5" s="543"/>
      <c r="B5" s="543"/>
      <c r="C5" s="543"/>
      <c r="D5" s="544"/>
      <c r="E5" s="545" t="str">
        <f xml:space="preserve"> Time!E$11</f>
        <v>Model column counter</v>
      </c>
      <c r="F5" s="546" t="s">
        <v>8</v>
      </c>
      <c r="G5" s="547" t="s">
        <v>9</v>
      </c>
      <c r="H5" s="547" t="s">
        <v>15</v>
      </c>
      <c r="I5" s="547" t="s">
        <v>16</v>
      </c>
      <c r="J5" s="546" t="s">
        <v>10</v>
      </c>
      <c r="K5" s="544"/>
      <c r="L5" s="544">
        <f xml:space="preserve"> Time!L$11</f>
        <v>1</v>
      </c>
      <c r="M5" s="544">
        <f xml:space="preserve"> Time!M$11</f>
        <v>2</v>
      </c>
      <c r="N5" s="544">
        <f xml:space="preserve"> Time!N$11</f>
        <v>3</v>
      </c>
      <c r="O5" s="544">
        <f xml:space="preserve"> Time!O$11</f>
        <v>4</v>
      </c>
      <c r="P5" s="544">
        <f xml:space="preserve"> Time!P$11</f>
        <v>5</v>
      </c>
      <c r="Q5" s="544">
        <f xml:space="preserve"> Time!Q$11</f>
        <v>6</v>
      </c>
      <c r="R5" s="544">
        <f xml:space="preserve"> Time!R$11</f>
        <v>7</v>
      </c>
      <c r="S5" s="544">
        <f xml:space="preserve"> Time!S$11</f>
        <v>8</v>
      </c>
      <c r="T5" s="544">
        <f xml:space="preserve"> Time!T$11</f>
        <v>9</v>
      </c>
      <c r="U5" s="544">
        <f xml:space="preserve"> Time!U$11</f>
        <v>10</v>
      </c>
      <c r="V5" s="544">
        <f xml:space="preserve"> Time!V$11</f>
        <v>11</v>
      </c>
      <c r="W5" s="544">
        <f xml:space="preserve"> Time!W$11</f>
        <v>12</v>
      </c>
      <c r="X5" s="544">
        <f xml:space="preserve"> Time!X$11</f>
        <v>13</v>
      </c>
      <c r="Y5" s="544">
        <f xml:space="preserve"> Time!Y$11</f>
        <v>14</v>
      </c>
      <c r="Z5" s="544">
        <f xml:space="preserve"> Time!Z$11</f>
        <v>15</v>
      </c>
      <c r="AA5" s="544">
        <f xml:space="preserve"> Time!AA$11</f>
        <v>16</v>
      </c>
      <c r="AB5" s="544">
        <f xml:space="preserve"> Time!AB$11</f>
        <v>17</v>
      </c>
      <c r="AC5" s="544">
        <f xml:space="preserve"> Time!AC$11</f>
        <v>18</v>
      </c>
      <c r="AD5" s="544">
        <f xml:space="preserve"> Time!AD$11</f>
        <v>19</v>
      </c>
      <c r="AE5" s="544">
        <f xml:space="preserve"> Time!AE$11</f>
        <v>20</v>
      </c>
      <c r="AF5" s="544">
        <f xml:space="preserve"> Time!AF$11</f>
        <v>21</v>
      </c>
      <c r="AG5" s="544">
        <f xml:space="preserve"> Time!AG$11</f>
        <v>22</v>
      </c>
      <c r="AH5" s="544">
        <f xml:space="preserve"> Time!AH$11</f>
        <v>23</v>
      </c>
      <c r="AI5" s="544">
        <f xml:space="preserve"> Time!AI$11</f>
        <v>24</v>
      </c>
      <c r="AJ5" s="544">
        <f xml:space="preserve"> Time!AJ$11</f>
        <v>25</v>
      </c>
      <c r="AK5" s="544">
        <f xml:space="preserve"> Time!AK$11</f>
        <v>26</v>
      </c>
      <c r="AL5" s="544">
        <f xml:space="preserve"> Time!AL$11</f>
        <v>27</v>
      </c>
      <c r="AM5" s="544">
        <f xml:space="preserve"> Time!AM$11</f>
        <v>28</v>
      </c>
      <c r="AN5" s="544">
        <f xml:space="preserve"> Time!AN$11</f>
        <v>29</v>
      </c>
      <c r="AO5" s="544">
        <f xml:space="preserve"> Time!AO$11</f>
        <v>30</v>
      </c>
      <c r="AP5" s="544">
        <f xml:space="preserve"> Time!AP$11</f>
        <v>31</v>
      </c>
      <c r="AQ5" s="544">
        <f xml:space="preserve"> Time!AQ$11</f>
        <v>32</v>
      </c>
      <c r="AR5" s="544">
        <f xml:space="preserve"> Time!AR$11</f>
        <v>33</v>
      </c>
      <c r="AS5" s="544">
        <f xml:space="preserve"> Time!AS$11</f>
        <v>34</v>
      </c>
      <c r="AT5" s="544">
        <f xml:space="preserve"> Time!AT$11</f>
        <v>35</v>
      </c>
      <c r="AU5" s="544">
        <f xml:space="preserve"> Time!AU$11</f>
        <v>36</v>
      </c>
      <c r="AV5" s="544">
        <f xml:space="preserve"> Time!AV$11</f>
        <v>37</v>
      </c>
      <c r="AW5" s="544">
        <f xml:space="preserve"> Time!AW$11</f>
        <v>38</v>
      </c>
      <c r="AX5" s="544">
        <f xml:space="preserve"> Time!AX$11</f>
        <v>39</v>
      </c>
      <c r="AY5" s="544">
        <f xml:space="preserve"> Time!AY$11</f>
        <v>40</v>
      </c>
      <c r="AZ5" s="544">
        <f xml:space="preserve"> Time!AZ$11</f>
        <v>41</v>
      </c>
      <c r="BA5" s="544">
        <f xml:space="preserve"> Time!BA$11</f>
        <v>42</v>
      </c>
      <c r="BB5" s="544">
        <f xml:space="preserve"> Time!BB$11</f>
        <v>43</v>
      </c>
      <c r="BC5" s="544">
        <f xml:space="preserve"> Time!BC$11</f>
        <v>44</v>
      </c>
      <c r="BD5" s="544">
        <f xml:space="preserve"> Time!BD$11</f>
        <v>45</v>
      </c>
      <c r="BE5" s="544">
        <f xml:space="preserve"> Time!BE$11</f>
        <v>46</v>
      </c>
      <c r="BF5" s="544">
        <f xml:space="preserve"> Time!BF$11</f>
        <v>47</v>
      </c>
      <c r="BG5" s="544">
        <f xml:space="preserve"> Time!BG$11</f>
        <v>48</v>
      </c>
      <c r="BH5" s="544">
        <f xml:space="preserve"> Time!BH$11</f>
        <v>49</v>
      </c>
      <c r="BI5" s="544">
        <f xml:space="preserve"> Time!BI$11</f>
        <v>50</v>
      </c>
      <c r="BJ5" s="544">
        <f xml:space="preserve"> Time!BJ$11</f>
        <v>51</v>
      </c>
      <c r="BK5" s="544">
        <f xml:space="preserve"> Time!BK$11</f>
        <v>52</v>
      </c>
      <c r="BL5" s="544">
        <f xml:space="preserve"> Time!BL$11</f>
        <v>53</v>
      </c>
      <c r="BM5" s="544">
        <f xml:space="preserve"> Time!BM$11</f>
        <v>54</v>
      </c>
      <c r="BN5" s="544">
        <f xml:space="preserve"> Time!BN$11</f>
        <v>55</v>
      </c>
      <c r="BO5" s="544">
        <f xml:space="preserve"> Time!BO$11</f>
        <v>56</v>
      </c>
      <c r="BP5" s="544">
        <f xml:space="preserve"> Time!BP$11</f>
        <v>57</v>
      </c>
      <c r="BQ5" s="544">
        <f xml:space="preserve"> Time!BQ$11</f>
        <v>58</v>
      </c>
      <c r="BR5" s="544">
        <f xml:space="preserve"> Time!BR$11</f>
        <v>59</v>
      </c>
      <c r="BS5" s="544">
        <f xml:space="preserve"> Time!BS$11</f>
        <v>60</v>
      </c>
      <c r="BT5" s="544">
        <f xml:space="preserve"> Time!BT$11</f>
        <v>61</v>
      </c>
      <c r="BU5" s="544">
        <f xml:space="preserve"> Time!BU$11</f>
        <v>62</v>
      </c>
      <c r="BV5" s="544">
        <f xml:space="preserve"> Time!BV$11</f>
        <v>63</v>
      </c>
      <c r="BW5" s="544">
        <f xml:space="preserve"> Time!BW$11</f>
        <v>64</v>
      </c>
      <c r="BX5" s="544">
        <f xml:space="preserve"> Time!BX$11</f>
        <v>65</v>
      </c>
      <c r="BY5" s="544">
        <f xml:space="preserve"> Time!BY$11</f>
        <v>66</v>
      </c>
      <c r="BZ5" s="544">
        <f xml:space="preserve"> Time!BZ$11</f>
        <v>67</v>
      </c>
      <c r="CA5" s="544">
        <f xml:space="preserve"> Time!CA$11</f>
        <v>68</v>
      </c>
      <c r="CB5" s="544">
        <f xml:space="preserve"> Time!CB$11</f>
        <v>69</v>
      </c>
      <c r="CC5" s="544">
        <f xml:space="preserve"> Time!CC$11</f>
        <v>70</v>
      </c>
      <c r="CD5" s="544">
        <f xml:space="preserve"> Time!CD$11</f>
        <v>71</v>
      </c>
      <c r="CE5" s="544">
        <f xml:space="preserve"> Time!CE$11</f>
        <v>72</v>
      </c>
      <c r="CF5" s="544">
        <f xml:space="preserve"> Time!CF$11</f>
        <v>73</v>
      </c>
    </row>
    <row r="6" spans="1:84" ht="13.2" customHeight="1" x14ac:dyDescent="0.25">
      <c r="H6" s="182"/>
      <c r="I6" s="182"/>
      <c r="J6" s="52"/>
      <c r="AE6" s="334"/>
      <c r="AF6" s="334"/>
      <c r="AG6" s="334"/>
      <c r="AH6" s="334"/>
      <c r="AI6" s="334"/>
      <c r="AJ6" s="334"/>
      <c r="AK6" s="334"/>
      <c r="AL6" s="334"/>
      <c r="AM6" s="334"/>
      <c r="AN6" s="334"/>
      <c r="AO6" s="334"/>
      <c r="AP6" s="334"/>
      <c r="AQ6" s="334"/>
      <c r="AR6" s="334"/>
      <c r="AS6" s="334"/>
      <c r="AT6" s="334"/>
      <c r="AU6" s="334"/>
      <c r="AV6" s="334"/>
      <c r="AW6" s="334"/>
      <c r="AX6" s="334"/>
      <c r="AY6" s="334"/>
      <c r="AZ6" s="334"/>
      <c r="BA6" s="334"/>
      <c r="BB6" s="334"/>
      <c r="BC6" s="334"/>
      <c r="BD6" s="334"/>
      <c r="BE6" s="334"/>
      <c r="BF6" s="334"/>
      <c r="BG6" s="334"/>
      <c r="BH6" s="334"/>
      <c r="BI6" s="334"/>
      <c r="BJ6" s="334"/>
      <c r="BK6" s="334"/>
      <c r="BL6" s="334"/>
      <c r="BM6" s="334"/>
      <c r="BN6" s="334"/>
      <c r="BO6" s="334"/>
      <c r="BP6" s="334"/>
      <c r="BQ6" s="334"/>
      <c r="BR6" s="334"/>
      <c r="BS6" s="334"/>
      <c r="CF6" s="417"/>
    </row>
    <row r="7" spans="1:84" s="258" customFormat="1" x14ac:dyDescent="0.25">
      <c r="A7" s="232"/>
      <c r="B7" s="232" t="s">
        <v>151</v>
      </c>
      <c r="C7" s="232"/>
      <c r="D7" s="232"/>
      <c r="E7" s="232"/>
      <c r="F7" s="232"/>
      <c r="G7" s="232"/>
      <c r="H7" s="232"/>
      <c r="I7" s="232"/>
      <c r="J7" s="506"/>
      <c r="K7" s="506"/>
      <c r="L7" s="506"/>
      <c r="M7" s="506"/>
      <c r="N7" s="506"/>
      <c r="O7" s="506"/>
      <c r="P7" s="506"/>
      <c r="Q7" s="506"/>
      <c r="R7" s="506"/>
      <c r="S7" s="506"/>
      <c r="T7" s="506"/>
      <c r="U7" s="506"/>
      <c r="V7" s="506"/>
      <c r="W7" s="506"/>
      <c r="X7" s="506"/>
      <c r="Y7" s="506"/>
      <c r="Z7" s="506"/>
      <c r="AA7" s="506"/>
      <c r="AB7" s="506"/>
      <c r="AC7" s="506"/>
      <c r="AD7" s="506"/>
      <c r="AE7" s="506"/>
      <c r="AF7" s="506"/>
      <c r="AG7" s="506"/>
      <c r="AH7" s="506"/>
      <c r="AI7" s="506"/>
      <c r="AJ7" s="506"/>
      <c r="AK7" s="506"/>
      <c r="AL7" s="506"/>
      <c r="AM7" s="506"/>
      <c r="AN7" s="506"/>
      <c r="AO7" s="506"/>
      <c r="AP7" s="506"/>
      <c r="AQ7" s="506"/>
      <c r="AR7" s="506"/>
      <c r="AS7" s="506"/>
      <c r="AT7" s="506"/>
      <c r="AU7" s="506"/>
      <c r="AV7" s="506"/>
      <c r="AW7" s="506"/>
      <c r="AX7" s="506"/>
      <c r="AY7" s="506"/>
      <c r="AZ7" s="506"/>
      <c r="BA7" s="506"/>
      <c r="BB7" s="506"/>
      <c r="BC7" s="506"/>
      <c r="BD7" s="506"/>
      <c r="BE7" s="506"/>
      <c r="BF7" s="506"/>
      <c r="BG7" s="506"/>
      <c r="BH7" s="506"/>
      <c r="BI7" s="506"/>
      <c r="BJ7" s="506"/>
      <c r="BK7" s="506"/>
      <c r="BL7" s="506"/>
      <c r="BM7" s="506"/>
      <c r="BN7" s="506"/>
      <c r="BO7" s="506"/>
      <c r="BP7" s="506"/>
      <c r="BQ7" s="506"/>
      <c r="BR7" s="506"/>
      <c r="BS7" s="506"/>
      <c r="BT7" s="506"/>
      <c r="BU7" s="506"/>
      <c r="BV7" s="506"/>
      <c r="BW7" s="506"/>
      <c r="BX7" s="506"/>
      <c r="BY7" s="506"/>
      <c r="BZ7" s="506"/>
      <c r="CA7" s="506"/>
      <c r="CB7" s="506"/>
      <c r="CC7" s="506"/>
      <c r="CD7" s="506"/>
      <c r="CE7" s="506"/>
      <c r="CF7" s="506"/>
    </row>
    <row r="8" spans="1:84" ht="13.2" customHeight="1" x14ac:dyDescent="0.25">
      <c r="H8" s="182"/>
      <c r="I8" s="182"/>
      <c r="J8" s="52"/>
      <c r="AE8" s="334"/>
      <c r="AF8" s="334"/>
      <c r="AG8" s="334"/>
      <c r="AH8" s="334"/>
      <c r="AI8" s="334"/>
      <c r="AJ8" s="334"/>
      <c r="AK8" s="334"/>
      <c r="AL8" s="334"/>
      <c r="AM8" s="334"/>
      <c r="AN8" s="334"/>
      <c r="AO8" s="334"/>
      <c r="AP8" s="334"/>
      <c r="AQ8" s="334"/>
      <c r="AR8" s="334"/>
      <c r="AS8" s="334"/>
      <c r="AT8" s="334"/>
      <c r="AU8" s="334"/>
      <c r="AV8" s="334"/>
      <c r="AW8" s="334"/>
      <c r="AX8" s="334"/>
      <c r="AY8" s="334"/>
      <c r="AZ8" s="334"/>
      <c r="BA8" s="334"/>
      <c r="BB8" s="334"/>
      <c r="BC8" s="334"/>
      <c r="BD8" s="334"/>
      <c r="BE8" s="334"/>
      <c r="BF8" s="334"/>
      <c r="BG8" s="334"/>
      <c r="BH8" s="334"/>
      <c r="BI8" s="334"/>
      <c r="BJ8" s="334"/>
      <c r="BK8" s="334"/>
      <c r="BL8" s="334"/>
      <c r="BM8" s="334"/>
      <c r="BN8" s="334"/>
      <c r="BO8" s="334"/>
      <c r="BP8" s="334"/>
      <c r="BQ8" s="334"/>
      <c r="BR8" s="334"/>
      <c r="BS8" s="334"/>
      <c r="CF8" s="417"/>
    </row>
    <row r="9" spans="1:84" ht="13.2" customHeight="1" x14ac:dyDescent="0.25">
      <c r="C9" s="179" t="s">
        <v>146</v>
      </c>
      <c r="D9" s="263"/>
      <c r="H9" s="182"/>
      <c r="I9" s="182"/>
      <c r="J9" s="52"/>
      <c r="AE9" s="334"/>
      <c r="AF9" s="334"/>
      <c r="AG9" s="334"/>
      <c r="AH9" s="334"/>
      <c r="AI9" s="334"/>
      <c r="AJ9" s="334"/>
      <c r="AK9" s="334"/>
      <c r="AL9" s="334"/>
      <c r="AM9" s="334"/>
      <c r="AN9" s="334"/>
      <c r="AO9" s="334"/>
      <c r="AP9" s="334"/>
      <c r="AQ9" s="334"/>
      <c r="AR9" s="334"/>
      <c r="AS9" s="334"/>
      <c r="AT9" s="334"/>
      <c r="AU9" s="334"/>
      <c r="AV9" s="334"/>
      <c r="AW9" s="334"/>
      <c r="AX9" s="334"/>
      <c r="AY9" s="334"/>
      <c r="AZ9" s="334"/>
      <c r="BA9" s="334"/>
      <c r="BB9" s="334"/>
      <c r="BC9" s="334"/>
      <c r="BD9" s="334"/>
      <c r="BE9" s="334"/>
      <c r="BF9" s="334"/>
      <c r="BG9" s="334"/>
      <c r="BH9" s="334"/>
      <c r="BI9" s="334"/>
      <c r="BJ9" s="334"/>
      <c r="BK9" s="334"/>
      <c r="BL9" s="334"/>
      <c r="BM9" s="334"/>
      <c r="BN9" s="334"/>
      <c r="BO9" s="334"/>
      <c r="BP9" s="334"/>
      <c r="BQ9" s="334"/>
      <c r="BR9" s="334"/>
      <c r="BS9" s="334"/>
      <c r="CF9" s="417"/>
    </row>
    <row r="10" spans="1:84" ht="13.2" customHeight="1" x14ac:dyDescent="0.25">
      <c r="C10" s="179"/>
      <c r="D10" s="263"/>
      <c r="H10" s="182"/>
      <c r="I10" s="182"/>
      <c r="J10" s="52"/>
      <c r="AE10" s="334"/>
      <c r="AF10" s="334"/>
      <c r="AG10" s="334"/>
      <c r="AH10" s="334"/>
      <c r="AI10" s="334"/>
      <c r="AJ10" s="334"/>
      <c r="AK10" s="334"/>
      <c r="AL10" s="334"/>
      <c r="AM10" s="334"/>
      <c r="AN10" s="334"/>
      <c r="AO10" s="334"/>
      <c r="AP10" s="334"/>
      <c r="AQ10" s="334"/>
      <c r="AR10" s="334"/>
      <c r="AS10" s="334"/>
      <c r="AT10" s="334"/>
      <c r="AU10" s="334"/>
      <c r="AV10" s="334"/>
      <c r="AW10" s="334"/>
      <c r="AX10" s="334"/>
      <c r="AY10" s="334"/>
      <c r="AZ10" s="334"/>
      <c r="BA10" s="334"/>
      <c r="BB10" s="334"/>
      <c r="BC10" s="334"/>
      <c r="BD10" s="334"/>
      <c r="BE10" s="334"/>
      <c r="BF10" s="334"/>
      <c r="BG10" s="334"/>
      <c r="BH10" s="334"/>
      <c r="BI10" s="334"/>
      <c r="BJ10" s="334"/>
      <c r="BK10" s="334"/>
      <c r="BL10" s="334"/>
      <c r="BM10" s="334"/>
      <c r="BN10" s="334"/>
      <c r="BO10" s="334"/>
      <c r="BP10" s="334"/>
      <c r="BQ10" s="334"/>
      <c r="BR10" s="334"/>
      <c r="BS10" s="334"/>
      <c r="CF10" s="417"/>
    </row>
    <row r="11" spans="1:84" s="733" customFormat="1" x14ac:dyDescent="0.25">
      <c r="A11" s="728"/>
      <c r="B11" s="728"/>
      <c r="C11" s="728"/>
      <c r="D11" s="729"/>
      <c r="E11" s="730" t="str">
        <f xml:space="preserve"> InpFor!E$69</f>
        <v>Unit purchase rate - Shoes</v>
      </c>
      <c r="F11" s="731">
        <f xml:space="preserve"> InpFor!F$69</f>
        <v>60</v>
      </c>
      <c r="G11" s="730" t="str">
        <f xml:space="preserve"> InpFor!G$69</f>
        <v>GBP base</v>
      </c>
      <c r="H11" s="730">
        <f xml:space="preserve"> InpFor!H$69</f>
        <v>0</v>
      </c>
      <c r="I11" s="730" t="str">
        <f xml:space="preserve"> InpFor!I$69</f>
        <v>'Forecast costs.xlsm' from R.Williams 15 April 19</v>
      </c>
      <c r="J11" s="732"/>
      <c r="K11" s="732"/>
      <c r="L11" s="732"/>
      <c r="M11" s="732"/>
      <c r="N11" s="732"/>
      <c r="O11" s="732"/>
      <c r="P11" s="732"/>
      <c r="Q11" s="732"/>
      <c r="R11" s="732"/>
      <c r="S11" s="732"/>
      <c r="T11" s="732"/>
      <c r="U11" s="732"/>
      <c r="V11" s="732"/>
      <c r="W11" s="732"/>
      <c r="X11" s="732"/>
      <c r="Y11" s="732"/>
      <c r="Z11" s="732"/>
      <c r="AA11" s="732"/>
      <c r="AB11" s="732"/>
      <c r="AC11" s="732"/>
      <c r="AD11" s="732"/>
      <c r="AE11" s="732"/>
      <c r="AF11" s="732"/>
      <c r="AG11" s="732"/>
      <c r="AH11" s="732"/>
      <c r="AI11" s="732"/>
      <c r="AJ11" s="732"/>
      <c r="AK11" s="732"/>
      <c r="AL11" s="732"/>
      <c r="AM11" s="732"/>
      <c r="AN11" s="732"/>
      <c r="AO11" s="732"/>
      <c r="AP11" s="732"/>
      <c r="AQ11" s="732"/>
      <c r="AR11" s="732"/>
      <c r="AS11" s="732"/>
      <c r="AT11" s="732"/>
      <c r="AU11" s="732"/>
      <c r="AV11" s="732"/>
      <c r="AW11" s="732"/>
      <c r="AX11" s="732"/>
      <c r="AY11" s="732"/>
      <c r="AZ11" s="732"/>
      <c r="BA11" s="732"/>
      <c r="BB11" s="732"/>
      <c r="BC11" s="732"/>
      <c r="BD11" s="732"/>
      <c r="BE11" s="732"/>
      <c r="BF11" s="732"/>
      <c r="BG11" s="732"/>
      <c r="BH11" s="732"/>
      <c r="BI11" s="732"/>
      <c r="BJ11" s="732"/>
      <c r="BK11" s="732"/>
      <c r="BL11" s="732"/>
      <c r="BM11" s="732"/>
      <c r="BN11" s="732"/>
      <c r="BO11" s="732"/>
      <c r="BP11" s="732"/>
      <c r="BQ11" s="732"/>
      <c r="BR11" s="732"/>
      <c r="BS11" s="732"/>
      <c r="BT11" s="732"/>
      <c r="BU11" s="732"/>
      <c r="BV11" s="732"/>
      <c r="BW11" s="732"/>
      <c r="BX11" s="732"/>
      <c r="BY11" s="732"/>
      <c r="BZ11" s="732"/>
      <c r="CA11" s="732"/>
      <c r="CB11" s="732"/>
      <c r="CC11" s="732"/>
      <c r="CD11" s="732"/>
      <c r="CE11" s="732"/>
      <c r="CF11" s="732"/>
    </row>
    <row r="12" spans="1:84" s="733" customFormat="1" x14ac:dyDescent="0.25">
      <c r="A12" s="728"/>
      <c r="B12" s="728"/>
      <c r="C12" s="728"/>
      <c r="D12" s="729"/>
      <c r="E12" s="730" t="str">
        <f xml:space="preserve"> InpFor!E$70</f>
        <v>Unit purchase rate - Trainers</v>
      </c>
      <c r="F12" s="731">
        <f xml:space="preserve"> InpFor!F$70</f>
        <v>89.24</v>
      </c>
      <c r="G12" s="730" t="str">
        <f xml:space="preserve"> InpFor!G$70</f>
        <v>GBP base</v>
      </c>
      <c r="H12" s="730">
        <f xml:space="preserve"> InpFor!H$70</f>
        <v>0</v>
      </c>
      <c r="I12" s="730" t="str">
        <f xml:space="preserve"> InpFor!I$70</f>
        <v>'Forecast costs.xlsm' from R.Williams 15 April 19</v>
      </c>
      <c r="J12" s="732"/>
      <c r="K12" s="732"/>
      <c r="L12" s="732"/>
      <c r="M12" s="732"/>
      <c r="N12" s="732"/>
      <c r="O12" s="732"/>
      <c r="P12" s="732"/>
      <c r="Q12" s="732"/>
      <c r="R12" s="732"/>
      <c r="S12" s="732"/>
      <c r="T12" s="732"/>
      <c r="U12" s="732"/>
      <c r="V12" s="732"/>
      <c r="W12" s="732"/>
      <c r="X12" s="732"/>
      <c r="Y12" s="732"/>
      <c r="Z12" s="732"/>
      <c r="AA12" s="732"/>
      <c r="AB12" s="732"/>
      <c r="AC12" s="732"/>
      <c r="AD12" s="732"/>
      <c r="AE12" s="732"/>
      <c r="AF12" s="732"/>
      <c r="AG12" s="732"/>
      <c r="AH12" s="732"/>
      <c r="AI12" s="732"/>
      <c r="AJ12" s="732"/>
      <c r="AK12" s="732"/>
      <c r="AL12" s="732"/>
      <c r="AM12" s="732"/>
      <c r="AN12" s="732"/>
      <c r="AO12" s="732"/>
      <c r="AP12" s="732"/>
      <c r="AQ12" s="732"/>
      <c r="AR12" s="732"/>
      <c r="AS12" s="732"/>
      <c r="AT12" s="732"/>
      <c r="AU12" s="732"/>
      <c r="AV12" s="732"/>
      <c r="AW12" s="732"/>
      <c r="AX12" s="732"/>
      <c r="AY12" s="732"/>
      <c r="AZ12" s="732"/>
      <c r="BA12" s="732"/>
      <c r="BB12" s="732"/>
      <c r="BC12" s="732"/>
      <c r="BD12" s="732"/>
      <c r="BE12" s="732"/>
      <c r="BF12" s="732"/>
      <c r="BG12" s="732"/>
      <c r="BH12" s="732"/>
      <c r="BI12" s="732"/>
      <c r="BJ12" s="732"/>
      <c r="BK12" s="732"/>
      <c r="BL12" s="732"/>
      <c r="BM12" s="732"/>
      <c r="BN12" s="732"/>
      <c r="BO12" s="732"/>
      <c r="BP12" s="732"/>
      <c r="BQ12" s="732"/>
      <c r="BR12" s="732"/>
      <c r="BS12" s="732"/>
      <c r="BT12" s="732"/>
      <c r="BU12" s="732"/>
      <c r="BV12" s="732"/>
      <c r="BW12" s="732"/>
      <c r="BX12" s="732"/>
      <c r="BY12" s="732"/>
      <c r="BZ12" s="732"/>
      <c r="CA12" s="732"/>
      <c r="CB12" s="732"/>
      <c r="CC12" s="732"/>
      <c r="CD12" s="732"/>
      <c r="CE12" s="732"/>
      <c r="CF12" s="732"/>
    </row>
    <row r="13" spans="1:84" s="733" customFormat="1" x14ac:dyDescent="0.25">
      <c r="A13" s="728"/>
      <c r="B13" s="728"/>
      <c r="C13" s="728"/>
      <c r="D13" s="729"/>
      <c r="E13" s="730" t="str">
        <f xml:space="preserve"> InpFor!E$71</f>
        <v>Unit purchase rate - Boots</v>
      </c>
      <c r="F13" s="731">
        <f xml:space="preserve"> InpFor!F$71</f>
        <v>90</v>
      </c>
      <c r="G13" s="730" t="str">
        <f xml:space="preserve"> InpFor!G$71</f>
        <v>GBP base</v>
      </c>
      <c r="H13" s="730">
        <f xml:space="preserve"> InpFor!H$71</f>
        <v>0</v>
      </c>
      <c r="I13" s="730" t="str">
        <f xml:space="preserve"> InpFor!I$71</f>
        <v>'Forecast costs.xlsm' from R.Williams 15 April 19</v>
      </c>
      <c r="J13" s="732"/>
      <c r="K13" s="732"/>
      <c r="L13" s="732"/>
      <c r="M13" s="732"/>
      <c r="N13" s="732"/>
      <c r="O13" s="732"/>
      <c r="P13" s="732"/>
      <c r="Q13" s="732"/>
      <c r="R13" s="732"/>
      <c r="S13" s="732"/>
      <c r="T13" s="732"/>
      <c r="U13" s="732"/>
      <c r="V13" s="732"/>
      <c r="W13" s="732"/>
      <c r="X13" s="732"/>
      <c r="Y13" s="732"/>
      <c r="Z13" s="732"/>
      <c r="AA13" s="732"/>
      <c r="AB13" s="732"/>
      <c r="AC13" s="732"/>
      <c r="AD13" s="732"/>
      <c r="AE13" s="732"/>
      <c r="AF13" s="732"/>
      <c r="AG13" s="732"/>
      <c r="AH13" s="732"/>
      <c r="AI13" s="732"/>
      <c r="AJ13" s="732"/>
      <c r="AK13" s="732"/>
      <c r="AL13" s="732"/>
      <c r="AM13" s="732"/>
      <c r="AN13" s="732"/>
      <c r="AO13" s="732"/>
      <c r="AP13" s="732"/>
      <c r="AQ13" s="732"/>
      <c r="AR13" s="732"/>
      <c r="AS13" s="732"/>
      <c r="AT13" s="732"/>
      <c r="AU13" s="732"/>
      <c r="AV13" s="732"/>
      <c r="AW13" s="732"/>
      <c r="AX13" s="732"/>
      <c r="AY13" s="732"/>
      <c r="AZ13" s="732"/>
      <c r="BA13" s="732"/>
      <c r="BB13" s="732"/>
      <c r="BC13" s="732"/>
      <c r="BD13" s="732"/>
      <c r="BE13" s="732"/>
      <c r="BF13" s="732"/>
      <c r="BG13" s="732"/>
      <c r="BH13" s="732"/>
      <c r="BI13" s="732"/>
      <c r="BJ13" s="732"/>
      <c r="BK13" s="732"/>
      <c r="BL13" s="732"/>
      <c r="BM13" s="732"/>
      <c r="BN13" s="732"/>
      <c r="BO13" s="732"/>
      <c r="BP13" s="732"/>
      <c r="BQ13" s="732"/>
      <c r="BR13" s="732"/>
      <c r="BS13" s="732"/>
      <c r="BT13" s="732"/>
      <c r="BU13" s="732"/>
      <c r="BV13" s="732"/>
      <c r="BW13" s="732"/>
      <c r="BX13" s="732"/>
      <c r="BY13" s="732"/>
      <c r="BZ13" s="732"/>
      <c r="CA13" s="732"/>
      <c r="CB13" s="732"/>
      <c r="CC13" s="732"/>
      <c r="CD13" s="732"/>
      <c r="CE13" s="732"/>
      <c r="CF13" s="732"/>
    </row>
    <row r="14" spans="1:84" ht="4.95" customHeight="1" x14ac:dyDescent="0.25">
      <c r="C14" s="179"/>
      <c r="D14" s="263"/>
      <c r="H14" s="182"/>
      <c r="I14" s="182"/>
      <c r="J14" s="52"/>
      <c r="AE14" s="334"/>
      <c r="AF14" s="334"/>
      <c r="AG14" s="334"/>
      <c r="AH14" s="334"/>
      <c r="AI14" s="334"/>
      <c r="AJ14" s="334"/>
      <c r="AK14" s="334"/>
      <c r="AL14" s="334"/>
      <c r="AM14" s="334"/>
      <c r="AN14" s="334"/>
      <c r="AO14" s="334"/>
      <c r="AP14" s="334"/>
      <c r="AQ14" s="334"/>
      <c r="AR14" s="334"/>
      <c r="AS14" s="334"/>
      <c r="AT14" s="334"/>
      <c r="AU14" s="334"/>
      <c r="AV14" s="334"/>
      <c r="AW14" s="334"/>
      <c r="AX14" s="334"/>
      <c r="AY14" s="334"/>
      <c r="AZ14" s="334"/>
      <c r="BA14" s="334"/>
      <c r="BB14" s="334"/>
      <c r="BC14" s="334"/>
      <c r="BD14" s="334"/>
      <c r="BE14" s="334"/>
      <c r="BF14" s="334"/>
      <c r="BG14" s="334"/>
      <c r="BH14" s="334"/>
      <c r="BI14" s="334"/>
      <c r="BJ14" s="334"/>
      <c r="BK14" s="334"/>
      <c r="BL14" s="334"/>
      <c r="BM14" s="334"/>
      <c r="BN14" s="334"/>
      <c r="BO14" s="334"/>
      <c r="BP14" s="334"/>
      <c r="BQ14" s="334"/>
      <c r="BR14" s="334"/>
      <c r="BS14" s="334"/>
      <c r="CF14" s="417"/>
    </row>
    <row r="15" spans="1:84" s="720" customFormat="1" x14ac:dyDescent="0.25">
      <c r="A15" s="716"/>
      <c r="B15" s="717"/>
      <c r="C15" s="716"/>
      <c r="D15" s="718"/>
      <c r="E15" s="717" t="str">
        <f xml:space="preserve"> Index!E$18</f>
        <v>Index - CoS</v>
      </c>
      <c r="F15" s="717">
        <f xml:space="preserve"> Index!F$18</f>
        <v>0</v>
      </c>
      <c r="G15" s="719" t="str">
        <f xml:space="preserve"> Index!G$18</f>
        <v>index</v>
      </c>
      <c r="H15" s="717">
        <f xml:space="preserve"> Index!H$18</f>
        <v>0</v>
      </c>
      <c r="I15" s="717">
        <f xml:space="preserve"> Index!I$18</f>
        <v>0</v>
      </c>
      <c r="J15" s="718">
        <f xml:space="preserve"> Index!J$18</f>
        <v>0</v>
      </c>
      <c r="K15" s="718">
        <f xml:space="preserve"> Index!K$18</f>
        <v>0</v>
      </c>
      <c r="L15" s="718">
        <f xml:space="preserve"> Index!L$18</f>
        <v>0.98884523320551843</v>
      </c>
      <c r="M15" s="718">
        <f xml:space="preserve"> Index!M$18</f>
        <v>1.003677911703601</v>
      </c>
      <c r="N15" s="718">
        <f xml:space="preserve"> Index!N$18</f>
        <v>1.003677911703601</v>
      </c>
      <c r="O15" s="718">
        <f xml:space="preserve"> Index!O$18</f>
        <v>1.003677911703601</v>
      </c>
      <c r="P15" s="718">
        <f xml:space="preserve"> Index!P$18</f>
        <v>1.003677911703601</v>
      </c>
      <c r="Q15" s="718">
        <f xml:space="preserve"> Index!Q$18</f>
        <v>1.003677911703601</v>
      </c>
      <c r="R15" s="718">
        <f xml:space="preserve"> Index!R$18</f>
        <v>1.003677911703601</v>
      </c>
      <c r="S15" s="718">
        <f xml:space="preserve"> Index!S$18</f>
        <v>1.003677911703601</v>
      </c>
      <c r="T15" s="718">
        <f xml:space="preserve"> Index!T$18</f>
        <v>1.003677911703601</v>
      </c>
      <c r="U15" s="718">
        <f xml:space="preserve"> Index!U$18</f>
        <v>1.003677911703601</v>
      </c>
      <c r="V15" s="718">
        <f xml:space="preserve"> Index!V$18</f>
        <v>1.003677911703601</v>
      </c>
      <c r="W15" s="718">
        <f xml:space="preserve"> Index!W$18</f>
        <v>1.003677911703601</v>
      </c>
      <c r="X15" s="718">
        <f xml:space="preserve"> Index!X$18</f>
        <v>1.003677911703601</v>
      </c>
      <c r="Y15" s="718">
        <f xml:space="preserve"> Index!Y$18</f>
        <v>1.018733080379155</v>
      </c>
      <c r="Z15" s="718">
        <f xml:space="preserve"> Index!Z$18</f>
        <v>1.018733080379155</v>
      </c>
      <c r="AA15" s="718">
        <f xml:space="preserve"> Index!AA$18</f>
        <v>1.018733080379155</v>
      </c>
      <c r="AB15" s="718">
        <f xml:space="preserve"> Index!AB$18</f>
        <v>1.018733080379155</v>
      </c>
      <c r="AC15" s="718">
        <f xml:space="preserve"> Index!AC$18</f>
        <v>1.018733080379155</v>
      </c>
      <c r="AD15" s="718">
        <f xml:space="preserve"> Index!AD$18</f>
        <v>1.018733080379155</v>
      </c>
      <c r="AE15" s="718">
        <f xml:space="preserve"> Index!AE$18</f>
        <v>1.018733080379155</v>
      </c>
      <c r="AF15" s="718">
        <f xml:space="preserve"> Index!AF$18</f>
        <v>1.018733080379155</v>
      </c>
      <c r="AG15" s="718">
        <f xml:space="preserve"> Index!AG$18</f>
        <v>1.018733080379155</v>
      </c>
      <c r="AH15" s="718">
        <f xml:space="preserve"> Index!AH$18</f>
        <v>1.018733080379155</v>
      </c>
      <c r="AI15" s="718">
        <f xml:space="preserve"> Index!AI$18</f>
        <v>1.018733080379155</v>
      </c>
      <c r="AJ15" s="718">
        <f xml:space="preserve"> Index!AJ$18</f>
        <v>1.018733080379155</v>
      </c>
      <c r="AK15" s="718">
        <f xml:space="preserve"> Index!AK$18</f>
        <v>1.0340562556228994</v>
      </c>
      <c r="AL15" s="718">
        <f xml:space="preserve"> Index!AL$18</f>
        <v>1.0340562556228994</v>
      </c>
      <c r="AM15" s="718">
        <f xml:space="preserve"> Index!AM$18</f>
        <v>1.0340562556228994</v>
      </c>
      <c r="AN15" s="718">
        <f xml:space="preserve"> Index!AN$18</f>
        <v>1.0340562556228994</v>
      </c>
      <c r="AO15" s="718">
        <f xml:space="preserve"> Index!AO$18</f>
        <v>1.0340562556228994</v>
      </c>
      <c r="AP15" s="718">
        <f xml:space="preserve"> Index!AP$18</f>
        <v>1.0340562556228994</v>
      </c>
      <c r="AQ15" s="718">
        <f xml:space="preserve"> Index!AQ$18</f>
        <v>1.0340562556228994</v>
      </c>
      <c r="AR15" s="718">
        <f xml:space="preserve"> Index!AR$18</f>
        <v>1.0340562556228994</v>
      </c>
      <c r="AS15" s="718">
        <f xml:space="preserve"> Index!AS$18</f>
        <v>1.0340562556228994</v>
      </c>
      <c r="AT15" s="718">
        <f xml:space="preserve"> Index!AT$18</f>
        <v>1.0340562556228994</v>
      </c>
      <c r="AU15" s="718">
        <f xml:space="preserve"> Index!AU$18</f>
        <v>1.0340562556228994</v>
      </c>
      <c r="AV15" s="718">
        <f xml:space="preserve"> Index!AV$18</f>
        <v>1.0340562556228994</v>
      </c>
      <c r="AW15" s="718">
        <f xml:space="preserve"> Index!AW$18</f>
        <v>1.0495670994572428</v>
      </c>
      <c r="AX15" s="718">
        <f xml:space="preserve"> Index!AX$18</f>
        <v>1.0495670994572428</v>
      </c>
      <c r="AY15" s="718">
        <f xml:space="preserve"> Index!AY$18</f>
        <v>1.0495670994572428</v>
      </c>
      <c r="AZ15" s="718">
        <f xml:space="preserve"> Index!AZ$18</f>
        <v>1.0495670994572428</v>
      </c>
      <c r="BA15" s="718">
        <f xml:space="preserve"> Index!BA$18</f>
        <v>1.0495670994572428</v>
      </c>
      <c r="BB15" s="718">
        <f xml:space="preserve"> Index!BB$18</f>
        <v>1.0495670994572428</v>
      </c>
      <c r="BC15" s="718">
        <f xml:space="preserve"> Index!BC$18</f>
        <v>1.0495670994572428</v>
      </c>
      <c r="BD15" s="718">
        <f xml:space="preserve"> Index!BD$18</f>
        <v>1.0495670994572428</v>
      </c>
      <c r="BE15" s="718">
        <f xml:space="preserve"> Index!BE$18</f>
        <v>1.0495670994572428</v>
      </c>
      <c r="BF15" s="718">
        <f xml:space="preserve"> Index!BF$18</f>
        <v>1.0495670994572428</v>
      </c>
      <c r="BG15" s="718">
        <f xml:space="preserve"> Index!BG$18</f>
        <v>1.0495670994572428</v>
      </c>
      <c r="BH15" s="718">
        <f xml:space="preserve"> Index!BH$18</f>
        <v>1.0495670994572428</v>
      </c>
      <c r="BI15" s="718">
        <f xml:space="preserve"> Index!BI$18</f>
        <v>1.0653106059491013</v>
      </c>
      <c r="BJ15" s="718">
        <f xml:space="preserve"> Index!BJ$18</f>
        <v>1.0653106059491013</v>
      </c>
      <c r="BK15" s="718">
        <f xml:space="preserve"> Index!BK$18</f>
        <v>1.0653106059491013</v>
      </c>
      <c r="BL15" s="718">
        <f xml:space="preserve"> Index!BL$18</f>
        <v>1.0653106059491013</v>
      </c>
      <c r="BM15" s="718">
        <f xml:space="preserve"> Index!BM$18</f>
        <v>1.0653106059491013</v>
      </c>
      <c r="BN15" s="718">
        <f xml:space="preserve"> Index!BN$18</f>
        <v>1.0653106059491013</v>
      </c>
      <c r="BO15" s="718">
        <f xml:space="preserve"> Index!BO$18</f>
        <v>1.0653106059491013</v>
      </c>
      <c r="BP15" s="718">
        <f xml:space="preserve"> Index!BP$18</f>
        <v>1.0653106059491013</v>
      </c>
      <c r="BQ15" s="718">
        <f xml:space="preserve"> Index!BQ$18</f>
        <v>1.0653106059491013</v>
      </c>
      <c r="BR15" s="718">
        <f xml:space="preserve"> Index!BR$18</f>
        <v>1.0653106059491013</v>
      </c>
      <c r="BS15" s="718">
        <f xml:space="preserve"> Index!BS$18</f>
        <v>1.0653106059491013</v>
      </c>
      <c r="BT15" s="718">
        <f xml:space="preserve"> Index!BT$18</f>
        <v>1.0653106059491013</v>
      </c>
      <c r="BU15" s="718">
        <f xml:space="preserve"> Index!BU$18</f>
        <v>1.0812902650383378</v>
      </c>
      <c r="BV15" s="718">
        <f xml:space="preserve"> Index!BV$18</f>
        <v>1.0812902650383378</v>
      </c>
      <c r="BW15" s="718">
        <f xml:space="preserve"> Index!BW$18</f>
        <v>1.0812902650383378</v>
      </c>
      <c r="BX15" s="718">
        <f xml:space="preserve"> Index!BX$18</f>
        <v>1.0812902650383378</v>
      </c>
      <c r="BY15" s="718">
        <f xml:space="preserve"> Index!BY$18</f>
        <v>1.0812902650383378</v>
      </c>
      <c r="BZ15" s="718">
        <f xml:space="preserve"> Index!BZ$18</f>
        <v>1.0812902650383378</v>
      </c>
      <c r="CA15" s="718">
        <f xml:space="preserve"> Index!CA$18</f>
        <v>1.0812902650383378</v>
      </c>
      <c r="CB15" s="718">
        <f xml:space="preserve"> Index!CB$18</f>
        <v>1.0812902650383378</v>
      </c>
      <c r="CC15" s="718">
        <f xml:space="preserve"> Index!CC$18</f>
        <v>1.0812902650383378</v>
      </c>
      <c r="CD15" s="718">
        <f xml:space="preserve"> Index!CD$18</f>
        <v>1.0812902650383378</v>
      </c>
      <c r="CE15" s="718">
        <f xml:space="preserve"> Index!CE$18</f>
        <v>1.0812902650383378</v>
      </c>
      <c r="CF15" s="718">
        <f xml:space="preserve"> Index!CF$18</f>
        <v>1.0812902650383378</v>
      </c>
    </row>
    <row r="16" spans="1:84" s="85" customFormat="1" x14ac:dyDescent="0.25">
      <c r="A16" s="78"/>
      <c r="B16" s="84"/>
      <c r="C16" s="78"/>
      <c r="D16" s="264"/>
      <c r="E16" s="84" t="str">
        <f xml:space="preserve"> Time!E$55</f>
        <v>Forecast period flag</v>
      </c>
      <c r="F16" s="84">
        <f xml:space="preserve"> Time!F$55</f>
        <v>0</v>
      </c>
      <c r="G16" s="84" t="str">
        <f xml:space="preserve"> Time!G$55</f>
        <v>flag</v>
      </c>
      <c r="H16" s="84">
        <f xml:space="preserve"> Time!H$55</f>
        <v>0</v>
      </c>
      <c r="I16" s="84">
        <f xml:space="preserve"> Time!I$55</f>
        <v>0</v>
      </c>
      <c r="J16" s="659">
        <f xml:space="preserve"> Time!J$55</f>
        <v>60</v>
      </c>
      <c r="K16" s="659">
        <f xml:space="preserve"> Time!K$55</f>
        <v>0</v>
      </c>
      <c r="L16" s="659">
        <f xml:space="preserve"> Time!L$55</f>
        <v>0</v>
      </c>
      <c r="M16" s="659">
        <f xml:space="preserve"> Time!M$55</f>
        <v>0</v>
      </c>
      <c r="N16" s="659">
        <f xml:space="preserve"> Time!N$55</f>
        <v>0</v>
      </c>
      <c r="O16" s="659">
        <f xml:space="preserve"> Time!O$55</f>
        <v>0</v>
      </c>
      <c r="P16" s="659">
        <f xml:space="preserve"> Time!P$55</f>
        <v>0</v>
      </c>
      <c r="Q16" s="659">
        <f xml:space="preserve"> Time!Q$55</f>
        <v>0</v>
      </c>
      <c r="R16" s="659">
        <f xml:space="preserve"> Time!R$55</f>
        <v>0</v>
      </c>
      <c r="S16" s="659">
        <f xml:space="preserve"> Time!S$55</f>
        <v>0</v>
      </c>
      <c r="T16" s="659">
        <f xml:space="preserve"> Time!T$55</f>
        <v>0</v>
      </c>
      <c r="U16" s="659">
        <f xml:space="preserve"> Time!U$55</f>
        <v>0</v>
      </c>
      <c r="V16" s="659">
        <f xml:space="preserve"> Time!V$55</f>
        <v>0</v>
      </c>
      <c r="W16" s="659">
        <f xml:space="preserve"> Time!W$55</f>
        <v>0</v>
      </c>
      <c r="X16" s="659">
        <f xml:space="preserve"> Time!X$55</f>
        <v>0</v>
      </c>
      <c r="Y16" s="659">
        <f xml:space="preserve"> Time!Y$55</f>
        <v>1</v>
      </c>
      <c r="Z16" s="659">
        <f xml:space="preserve"> Time!Z$55</f>
        <v>1</v>
      </c>
      <c r="AA16" s="659">
        <f xml:space="preserve"> Time!AA$55</f>
        <v>1</v>
      </c>
      <c r="AB16" s="659">
        <f xml:space="preserve"> Time!AB$55</f>
        <v>1</v>
      </c>
      <c r="AC16" s="659">
        <f xml:space="preserve"> Time!AC$55</f>
        <v>1</v>
      </c>
      <c r="AD16" s="659">
        <f xml:space="preserve"> Time!AD$55</f>
        <v>1</v>
      </c>
      <c r="AE16" s="659">
        <f xml:space="preserve"> Time!AE$55</f>
        <v>1</v>
      </c>
      <c r="AF16" s="659">
        <f xml:space="preserve"> Time!AF$55</f>
        <v>1</v>
      </c>
      <c r="AG16" s="659">
        <f xml:space="preserve"> Time!AG$55</f>
        <v>1</v>
      </c>
      <c r="AH16" s="659">
        <f xml:space="preserve"> Time!AH$55</f>
        <v>1</v>
      </c>
      <c r="AI16" s="659">
        <f xml:space="preserve"> Time!AI$55</f>
        <v>1</v>
      </c>
      <c r="AJ16" s="659">
        <f xml:space="preserve"> Time!AJ$55</f>
        <v>1</v>
      </c>
      <c r="AK16" s="659">
        <f xml:space="preserve"> Time!AK$55</f>
        <v>1</v>
      </c>
      <c r="AL16" s="659">
        <f xml:space="preserve"> Time!AL$55</f>
        <v>1</v>
      </c>
      <c r="AM16" s="659">
        <f xml:space="preserve"> Time!AM$55</f>
        <v>1</v>
      </c>
      <c r="AN16" s="659">
        <f xml:space="preserve"> Time!AN$55</f>
        <v>1</v>
      </c>
      <c r="AO16" s="659">
        <f xml:space="preserve"> Time!AO$55</f>
        <v>1</v>
      </c>
      <c r="AP16" s="659">
        <f xml:space="preserve"> Time!AP$55</f>
        <v>1</v>
      </c>
      <c r="AQ16" s="659">
        <f xml:space="preserve"> Time!AQ$55</f>
        <v>1</v>
      </c>
      <c r="AR16" s="659">
        <f xml:space="preserve"> Time!AR$55</f>
        <v>1</v>
      </c>
      <c r="AS16" s="659">
        <f xml:space="preserve"> Time!AS$55</f>
        <v>1</v>
      </c>
      <c r="AT16" s="659">
        <f xml:space="preserve"> Time!AT$55</f>
        <v>1</v>
      </c>
      <c r="AU16" s="659">
        <f xml:space="preserve"> Time!AU$55</f>
        <v>1</v>
      </c>
      <c r="AV16" s="659">
        <f xml:space="preserve"> Time!AV$55</f>
        <v>1</v>
      </c>
      <c r="AW16" s="659">
        <f xml:space="preserve"> Time!AW$55</f>
        <v>1</v>
      </c>
      <c r="AX16" s="659">
        <f xml:space="preserve"> Time!AX$55</f>
        <v>1</v>
      </c>
      <c r="AY16" s="659">
        <f xml:space="preserve"> Time!AY$55</f>
        <v>1</v>
      </c>
      <c r="AZ16" s="659">
        <f xml:space="preserve"> Time!AZ$55</f>
        <v>1</v>
      </c>
      <c r="BA16" s="659">
        <f xml:space="preserve"> Time!BA$55</f>
        <v>1</v>
      </c>
      <c r="BB16" s="659">
        <f xml:space="preserve"> Time!BB$55</f>
        <v>1</v>
      </c>
      <c r="BC16" s="659">
        <f xml:space="preserve"> Time!BC$55</f>
        <v>1</v>
      </c>
      <c r="BD16" s="659">
        <f xml:space="preserve"> Time!BD$55</f>
        <v>1</v>
      </c>
      <c r="BE16" s="659">
        <f xml:space="preserve"> Time!BE$55</f>
        <v>1</v>
      </c>
      <c r="BF16" s="659">
        <f xml:space="preserve"> Time!BF$55</f>
        <v>1</v>
      </c>
      <c r="BG16" s="659">
        <f xml:space="preserve"> Time!BG$55</f>
        <v>1</v>
      </c>
      <c r="BH16" s="659">
        <f xml:space="preserve"> Time!BH$55</f>
        <v>1</v>
      </c>
      <c r="BI16" s="659">
        <f xml:space="preserve"> Time!BI$55</f>
        <v>1</v>
      </c>
      <c r="BJ16" s="659">
        <f xml:space="preserve"> Time!BJ$55</f>
        <v>1</v>
      </c>
      <c r="BK16" s="659">
        <f xml:space="preserve"> Time!BK$55</f>
        <v>1</v>
      </c>
      <c r="BL16" s="659">
        <f xml:space="preserve"> Time!BL$55</f>
        <v>1</v>
      </c>
      <c r="BM16" s="659">
        <f xml:space="preserve"> Time!BM$55</f>
        <v>1</v>
      </c>
      <c r="BN16" s="659">
        <f xml:space="preserve"> Time!BN$55</f>
        <v>1</v>
      </c>
      <c r="BO16" s="659">
        <f xml:space="preserve"> Time!BO$55</f>
        <v>1</v>
      </c>
      <c r="BP16" s="659">
        <f xml:space="preserve"> Time!BP$55</f>
        <v>1</v>
      </c>
      <c r="BQ16" s="659">
        <f xml:space="preserve"> Time!BQ$55</f>
        <v>1</v>
      </c>
      <c r="BR16" s="659">
        <f xml:space="preserve"> Time!BR$55</f>
        <v>1</v>
      </c>
      <c r="BS16" s="659">
        <f xml:space="preserve"> Time!BS$55</f>
        <v>1</v>
      </c>
      <c r="BT16" s="659">
        <f xml:space="preserve"> Time!BT$55</f>
        <v>1</v>
      </c>
      <c r="BU16" s="659">
        <f xml:space="preserve"> Time!BU$55</f>
        <v>1</v>
      </c>
      <c r="BV16" s="659">
        <f xml:space="preserve"> Time!BV$55</f>
        <v>1</v>
      </c>
      <c r="BW16" s="659">
        <f xml:space="preserve"> Time!BW$55</f>
        <v>1</v>
      </c>
      <c r="BX16" s="659">
        <f xml:space="preserve"> Time!BX$55</f>
        <v>1</v>
      </c>
      <c r="BY16" s="659">
        <f xml:space="preserve"> Time!BY$55</f>
        <v>1</v>
      </c>
      <c r="BZ16" s="659">
        <f xml:space="preserve"> Time!BZ$55</f>
        <v>1</v>
      </c>
      <c r="CA16" s="659">
        <f xml:space="preserve"> Time!CA$55</f>
        <v>1</v>
      </c>
      <c r="CB16" s="659">
        <f xml:space="preserve"> Time!CB$55</f>
        <v>1</v>
      </c>
      <c r="CC16" s="659">
        <f xml:space="preserve"> Time!CC$55</f>
        <v>1</v>
      </c>
      <c r="CD16" s="659">
        <f xml:space="preserve"> Time!CD$55</f>
        <v>1</v>
      </c>
      <c r="CE16" s="659">
        <f xml:space="preserve"> Time!CE$55</f>
        <v>1</v>
      </c>
      <c r="CF16" s="659">
        <f xml:space="preserve"> Time!CF$55</f>
        <v>1</v>
      </c>
    </row>
    <row r="17" spans="1:84" ht="4.95" customHeight="1" x14ac:dyDescent="0.25">
      <c r="C17" s="179"/>
      <c r="D17" s="263"/>
      <c r="H17" s="182"/>
      <c r="I17" s="182"/>
      <c r="J17" s="52"/>
      <c r="AE17" s="334"/>
      <c r="AF17" s="334"/>
      <c r="AG17" s="334"/>
      <c r="AH17" s="334"/>
      <c r="AI17" s="334"/>
      <c r="AJ17" s="334"/>
      <c r="AK17" s="334"/>
      <c r="AL17" s="334"/>
      <c r="AM17" s="334"/>
      <c r="AN17" s="334"/>
      <c r="AO17" s="334"/>
      <c r="AP17" s="334"/>
      <c r="AQ17" s="334"/>
      <c r="AR17" s="334"/>
      <c r="AS17" s="334"/>
      <c r="AT17" s="334"/>
      <c r="AU17" s="334"/>
      <c r="AV17" s="334"/>
      <c r="AW17" s="334"/>
      <c r="AX17" s="334"/>
      <c r="AY17" s="334"/>
      <c r="AZ17" s="334"/>
      <c r="BA17" s="334"/>
      <c r="BB17" s="334"/>
      <c r="BC17" s="334"/>
      <c r="BD17" s="334"/>
      <c r="BE17" s="334"/>
      <c r="BF17" s="334"/>
      <c r="BG17" s="334"/>
      <c r="BH17" s="334"/>
      <c r="BI17" s="334"/>
      <c r="BJ17" s="334"/>
      <c r="BK17" s="334"/>
      <c r="BL17" s="334"/>
      <c r="BM17" s="334"/>
      <c r="BN17" s="334"/>
      <c r="BO17" s="334"/>
      <c r="BP17" s="334"/>
      <c r="BQ17" s="334"/>
      <c r="BR17" s="334"/>
      <c r="BS17" s="334"/>
      <c r="CF17" s="417"/>
    </row>
    <row r="18" spans="1:84" s="715" customFormat="1" ht="13.2" customHeight="1" x14ac:dyDescent="0.25">
      <c r="A18" s="697"/>
      <c r="B18" s="697"/>
      <c r="C18" s="697"/>
      <c r="D18" s="734"/>
      <c r="E18" s="712" t="str">
        <f xml:space="preserve"> "Unit purchase rate - " &amp; SetUp!$E$25&amp; " - forecast"</f>
        <v>Unit purchase rate - Shoes - forecast</v>
      </c>
      <c r="F18" s="712"/>
      <c r="G18" s="713" t="s">
        <v>40</v>
      </c>
      <c r="H18" s="712"/>
      <c r="I18" s="712"/>
      <c r="J18" s="699"/>
      <c r="K18" s="699"/>
      <c r="L18" s="714">
        <f t="shared" ref="L18:AQ18" si="0" xml:space="preserve"> $F11 * L$15 * L$16</f>
        <v>0</v>
      </c>
      <c r="M18" s="714">
        <f t="shared" si="0"/>
        <v>0</v>
      </c>
      <c r="N18" s="714">
        <f t="shared" si="0"/>
        <v>0</v>
      </c>
      <c r="O18" s="714">
        <f t="shared" si="0"/>
        <v>0</v>
      </c>
      <c r="P18" s="714">
        <f t="shared" si="0"/>
        <v>0</v>
      </c>
      <c r="Q18" s="714">
        <f t="shared" si="0"/>
        <v>0</v>
      </c>
      <c r="R18" s="714">
        <f t="shared" si="0"/>
        <v>0</v>
      </c>
      <c r="S18" s="714">
        <f t="shared" si="0"/>
        <v>0</v>
      </c>
      <c r="T18" s="714">
        <f t="shared" si="0"/>
        <v>0</v>
      </c>
      <c r="U18" s="714">
        <f t="shared" si="0"/>
        <v>0</v>
      </c>
      <c r="V18" s="714">
        <f t="shared" si="0"/>
        <v>0</v>
      </c>
      <c r="W18" s="714">
        <f t="shared" si="0"/>
        <v>0</v>
      </c>
      <c r="X18" s="714">
        <f t="shared" si="0"/>
        <v>0</v>
      </c>
      <c r="Y18" s="714">
        <f t="shared" si="0"/>
        <v>61.1239848227493</v>
      </c>
      <c r="Z18" s="714">
        <f t="shared" si="0"/>
        <v>61.1239848227493</v>
      </c>
      <c r="AA18" s="714">
        <f t="shared" si="0"/>
        <v>61.1239848227493</v>
      </c>
      <c r="AB18" s="714">
        <f t="shared" si="0"/>
        <v>61.1239848227493</v>
      </c>
      <c r="AC18" s="714">
        <f t="shared" si="0"/>
        <v>61.1239848227493</v>
      </c>
      <c r="AD18" s="714">
        <f t="shared" si="0"/>
        <v>61.1239848227493</v>
      </c>
      <c r="AE18" s="714">
        <f t="shared" si="0"/>
        <v>61.1239848227493</v>
      </c>
      <c r="AF18" s="714">
        <f t="shared" si="0"/>
        <v>61.1239848227493</v>
      </c>
      <c r="AG18" s="714">
        <f t="shared" si="0"/>
        <v>61.1239848227493</v>
      </c>
      <c r="AH18" s="714">
        <f t="shared" si="0"/>
        <v>61.1239848227493</v>
      </c>
      <c r="AI18" s="714">
        <f t="shared" si="0"/>
        <v>61.1239848227493</v>
      </c>
      <c r="AJ18" s="714">
        <f t="shared" si="0"/>
        <v>61.1239848227493</v>
      </c>
      <c r="AK18" s="714">
        <f t="shared" si="0"/>
        <v>62.043375337373959</v>
      </c>
      <c r="AL18" s="714">
        <f t="shared" si="0"/>
        <v>62.043375337373959</v>
      </c>
      <c r="AM18" s="714">
        <f t="shared" si="0"/>
        <v>62.043375337373959</v>
      </c>
      <c r="AN18" s="714">
        <f t="shared" si="0"/>
        <v>62.043375337373959</v>
      </c>
      <c r="AO18" s="714">
        <f t="shared" si="0"/>
        <v>62.043375337373959</v>
      </c>
      <c r="AP18" s="714">
        <f t="shared" si="0"/>
        <v>62.043375337373959</v>
      </c>
      <c r="AQ18" s="714">
        <f t="shared" si="0"/>
        <v>62.043375337373959</v>
      </c>
      <c r="AR18" s="714">
        <f t="shared" ref="AR18:BW18" si="1" xml:space="preserve"> $F11 * AR$15 * AR$16</f>
        <v>62.043375337373959</v>
      </c>
      <c r="AS18" s="714">
        <f t="shared" si="1"/>
        <v>62.043375337373959</v>
      </c>
      <c r="AT18" s="714">
        <f t="shared" si="1"/>
        <v>62.043375337373959</v>
      </c>
      <c r="AU18" s="714">
        <f t="shared" si="1"/>
        <v>62.043375337373959</v>
      </c>
      <c r="AV18" s="714">
        <f t="shared" si="1"/>
        <v>62.043375337373959</v>
      </c>
      <c r="AW18" s="714">
        <f t="shared" si="1"/>
        <v>62.974025967434571</v>
      </c>
      <c r="AX18" s="714">
        <f t="shared" si="1"/>
        <v>62.974025967434571</v>
      </c>
      <c r="AY18" s="714">
        <f t="shared" si="1"/>
        <v>62.974025967434571</v>
      </c>
      <c r="AZ18" s="714">
        <f t="shared" si="1"/>
        <v>62.974025967434571</v>
      </c>
      <c r="BA18" s="714">
        <f t="shared" si="1"/>
        <v>62.974025967434571</v>
      </c>
      <c r="BB18" s="714">
        <f t="shared" si="1"/>
        <v>62.974025967434571</v>
      </c>
      <c r="BC18" s="714">
        <f t="shared" si="1"/>
        <v>62.974025967434571</v>
      </c>
      <c r="BD18" s="714">
        <f t="shared" si="1"/>
        <v>62.974025967434571</v>
      </c>
      <c r="BE18" s="714">
        <f t="shared" si="1"/>
        <v>62.974025967434571</v>
      </c>
      <c r="BF18" s="714">
        <f t="shared" si="1"/>
        <v>62.974025967434571</v>
      </c>
      <c r="BG18" s="714">
        <f t="shared" si="1"/>
        <v>62.974025967434571</v>
      </c>
      <c r="BH18" s="714">
        <f t="shared" si="1"/>
        <v>62.974025967434571</v>
      </c>
      <c r="BI18" s="714">
        <f t="shared" si="1"/>
        <v>63.918636356946081</v>
      </c>
      <c r="BJ18" s="714">
        <f t="shared" si="1"/>
        <v>63.918636356946081</v>
      </c>
      <c r="BK18" s="714">
        <f t="shared" si="1"/>
        <v>63.918636356946081</v>
      </c>
      <c r="BL18" s="714">
        <f t="shared" si="1"/>
        <v>63.918636356946081</v>
      </c>
      <c r="BM18" s="714">
        <f t="shared" si="1"/>
        <v>63.918636356946081</v>
      </c>
      <c r="BN18" s="714">
        <f t="shared" si="1"/>
        <v>63.918636356946081</v>
      </c>
      <c r="BO18" s="714">
        <f t="shared" si="1"/>
        <v>63.918636356946081</v>
      </c>
      <c r="BP18" s="714">
        <f t="shared" si="1"/>
        <v>63.918636356946081</v>
      </c>
      <c r="BQ18" s="714">
        <f t="shared" si="1"/>
        <v>63.918636356946081</v>
      </c>
      <c r="BR18" s="714">
        <f t="shared" si="1"/>
        <v>63.918636356946081</v>
      </c>
      <c r="BS18" s="714">
        <f t="shared" si="1"/>
        <v>63.918636356946081</v>
      </c>
      <c r="BT18" s="714">
        <f t="shared" si="1"/>
        <v>63.918636356946081</v>
      </c>
      <c r="BU18" s="714">
        <f t="shared" si="1"/>
        <v>64.877415902300271</v>
      </c>
      <c r="BV18" s="714">
        <f t="shared" si="1"/>
        <v>64.877415902300271</v>
      </c>
      <c r="BW18" s="714">
        <f t="shared" si="1"/>
        <v>64.877415902300271</v>
      </c>
      <c r="BX18" s="714">
        <f t="shared" ref="BX18:CE18" si="2" xml:space="preserve"> $F11 * BX$15 * BX$16</f>
        <v>64.877415902300271</v>
      </c>
      <c r="BY18" s="714">
        <f t="shared" si="2"/>
        <v>64.877415902300271</v>
      </c>
      <c r="BZ18" s="714">
        <f t="shared" si="2"/>
        <v>64.877415902300271</v>
      </c>
      <c r="CA18" s="714">
        <f t="shared" si="2"/>
        <v>64.877415902300271</v>
      </c>
      <c r="CB18" s="714">
        <f t="shared" si="2"/>
        <v>64.877415902300271</v>
      </c>
      <c r="CC18" s="714">
        <f t="shared" si="2"/>
        <v>64.877415902300271</v>
      </c>
      <c r="CD18" s="714">
        <f t="shared" si="2"/>
        <v>64.877415902300271</v>
      </c>
      <c r="CE18" s="714">
        <f t="shared" si="2"/>
        <v>64.877415902300271</v>
      </c>
      <c r="CF18" s="714">
        <f t="shared" ref="CF18" si="3" xml:space="preserve"> $F11 * CF$15 * CF$16</f>
        <v>64.877415902300271</v>
      </c>
    </row>
    <row r="19" spans="1:84" s="715" customFormat="1" ht="13.2" customHeight="1" x14ac:dyDescent="0.25">
      <c r="A19" s="697"/>
      <c r="B19" s="697"/>
      <c r="C19" s="697"/>
      <c r="D19" s="734"/>
      <c r="E19" s="712" t="str">
        <f xml:space="preserve"> "Unit purchase rate - " &amp; SetUp!$E$26&amp; " - forecast"</f>
        <v>Unit purchase rate - Trainers - forecast</v>
      </c>
      <c r="F19" s="712"/>
      <c r="G19" s="713" t="s">
        <v>40</v>
      </c>
      <c r="H19" s="712"/>
      <c r="I19" s="712"/>
      <c r="J19" s="699"/>
      <c r="K19" s="699"/>
      <c r="L19" s="714">
        <f t="shared" ref="L19:AQ19" si="4" xml:space="preserve"> $F12 * L$15 * L$16</f>
        <v>0</v>
      </c>
      <c r="M19" s="714">
        <f t="shared" si="4"/>
        <v>0</v>
      </c>
      <c r="N19" s="714">
        <f t="shared" si="4"/>
        <v>0</v>
      </c>
      <c r="O19" s="714">
        <f t="shared" si="4"/>
        <v>0</v>
      </c>
      <c r="P19" s="714">
        <f t="shared" si="4"/>
        <v>0</v>
      </c>
      <c r="Q19" s="714">
        <f t="shared" si="4"/>
        <v>0</v>
      </c>
      <c r="R19" s="714">
        <f t="shared" si="4"/>
        <v>0</v>
      </c>
      <c r="S19" s="714">
        <f t="shared" si="4"/>
        <v>0</v>
      </c>
      <c r="T19" s="714">
        <f t="shared" si="4"/>
        <v>0</v>
      </c>
      <c r="U19" s="714">
        <f t="shared" si="4"/>
        <v>0</v>
      </c>
      <c r="V19" s="714">
        <f t="shared" si="4"/>
        <v>0</v>
      </c>
      <c r="W19" s="714">
        <f t="shared" si="4"/>
        <v>0</v>
      </c>
      <c r="X19" s="714">
        <f t="shared" si="4"/>
        <v>0</v>
      </c>
      <c r="Y19" s="714">
        <f t="shared" si="4"/>
        <v>90.911740093035789</v>
      </c>
      <c r="Z19" s="714">
        <f t="shared" si="4"/>
        <v>90.911740093035789</v>
      </c>
      <c r="AA19" s="714">
        <f t="shared" si="4"/>
        <v>90.911740093035789</v>
      </c>
      <c r="AB19" s="714">
        <f t="shared" si="4"/>
        <v>90.911740093035789</v>
      </c>
      <c r="AC19" s="714">
        <f t="shared" si="4"/>
        <v>90.911740093035789</v>
      </c>
      <c r="AD19" s="714">
        <f t="shared" si="4"/>
        <v>90.911740093035789</v>
      </c>
      <c r="AE19" s="714">
        <f t="shared" si="4"/>
        <v>90.911740093035789</v>
      </c>
      <c r="AF19" s="714">
        <f t="shared" si="4"/>
        <v>90.911740093035789</v>
      </c>
      <c r="AG19" s="714">
        <f t="shared" si="4"/>
        <v>90.911740093035789</v>
      </c>
      <c r="AH19" s="714">
        <f t="shared" si="4"/>
        <v>90.911740093035789</v>
      </c>
      <c r="AI19" s="714">
        <f t="shared" si="4"/>
        <v>90.911740093035789</v>
      </c>
      <c r="AJ19" s="714">
        <f t="shared" si="4"/>
        <v>90.911740093035789</v>
      </c>
      <c r="AK19" s="714">
        <f t="shared" si="4"/>
        <v>92.279180251787537</v>
      </c>
      <c r="AL19" s="714">
        <f t="shared" si="4"/>
        <v>92.279180251787537</v>
      </c>
      <c r="AM19" s="714">
        <f t="shared" si="4"/>
        <v>92.279180251787537</v>
      </c>
      <c r="AN19" s="714">
        <f t="shared" si="4"/>
        <v>92.279180251787537</v>
      </c>
      <c r="AO19" s="714">
        <f t="shared" si="4"/>
        <v>92.279180251787537</v>
      </c>
      <c r="AP19" s="714">
        <f t="shared" si="4"/>
        <v>92.279180251787537</v>
      </c>
      <c r="AQ19" s="714">
        <f t="shared" si="4"/>
        <v>92.279180251787537</v>
      </c>
      <c r="AR19" s="714">
        <f t="shared" ref="AR19:BW19" si="5" xml:space="preserve"> $F12 * AR$15 * AR$16</f>
        <v>92.279180251787537</v>
      </c>
      <c r="AS19" s="714">
        <f t="shared" si="5"/>
        <v>92.279180251787537</v>
      </c>
      <c r="AT19" s="714">
        <f t="shared" si="5"/>
        <v>92.279180251787537</v>
      </c>
      <c r="AU19" s="714">
        <f t="shared" si="5"/>
        <v>92.279180251787537</v>
      </c>
      <c r="AV19" s="714">
        <f t="shared" si="5"/>
        <v>92.279180251787537</v>
      </c>
      <c r="AW19" s="714">
        <f t="shared" si="5"/>
        <v>93.66336795556434</v>
      </c>
      <c r="AX19" s="714">
        <f t="shared" si="5"/>
        <v>93.66336795556434</v>
      </c>
      <c r="AY19" s="714">
        <f t="shared" si="5"/>
        <v>93.66336795556434</v>
      </c>
      <c r="AZ19" s="714">
        <f t="shared" si="5"/>
        <v>93.66336795556434</v>
      </c>
      <c r="BA19" s="714">
        <f t="shared" si="5"/>
        <v>93.66336795556434</v>
      </c>
      <c r="BB19" s="714">
        <f t="shared" si="5"/>
        <v>93.66336795556434</v>
      </c>
      <c r="BC19" s="714">
        <f t="shared" si="5"/>
        <v>93.66336795556434</v>
      </c>
      <c r="BD19" s="714">
        <f t="shared" si="5"/>
        <v>93.66336795556434</v>
      </c>
      <c r="BE19" s="714">
        <f t="shared" si="5"/>
        <v>93.66336795556434</v>
      </c>
      <c r="BF19" s="714">
        <f t="shared" si="5"/>
        <v>93.66336795556434</v>
      </c>
      <c r="BG19" s="714">
        <f t="shared" si="5"/>
        <v>93.66336795556434</v>
      </c>
      <c r="BH19" s="714">
        <f t="shared" si="5"/>
        <v>93.66336795556434</v>
      </c>
      <c r="BI19" s="714">
        <f t="shared" si="5"/>
        <v>95.068318474897794</v>
      </c>
      <c r="BJ19" s="714">
        <f t="shared" si="5"/>
        <v>95.068318474897794</v>
      </c>
      <c r="BK19" s="714">
        <f t="shared" si="5"/>
        <v>95.068318474897794</v>
      </c>
      <c r="BL19" s="714">
        <f t="shared" si="5"/>
        <v>95.068318474897794</v>
      </c>
      <c r="BM19" s="714">
        <f t="shared" si="5"/>
        <v>95.068318474897794</v>
      </c>
      <c r="BN19" s="714">
        <f t="shared" si="5"/>
        <v>95.068318474897794</v>
      </c>
      <c r="BO19" s="714">
        <f t="shared" si="5"/>
        <v>95.068318474897794</v>
      </c>
      <c r="BP19" s="714">
        <f t="shared" si="5"/>
        <v>95.068318474897794</v>
      </c>
      <c r="BQ19" s="714">
        <f t="shared" si="5"/>
        <v>95.068318474897794</v>
      </c>
      <c r="BR19" s="714">
        <f t="shared" si="5"/>
        <v>95.068318474897794</v>
      </c>
      <c r="BS19" s="714">
        <f t="shared" si="5"/>
        <v>95.068318474897794</v>
      </c>
      <c r="BT19" s="714">
        <f t="shared" si="5"/>
        <v>95.068318474897794</v>
      </c>
      <c r="BU19" s="714">
        <f t="shared" si="5"/>
        <v>96.494343252021267</v>
      </c>
      <c r="BV19" s="714">
        <f t="shared" si="5"/>
        <v>96.494343252021267</v>
      </c>
      <c r="BW19" s="714">
        <f t="shared" si="5"/>
        <v>96.494343252021267</v>
      </c>
      <c r="BX19" s="714">
        <f t="shared" ref="BX19:CE19" si="6" xml:space="preserve"> $F12 * BX$15 * BX$16</f>
        <v>96.494343252021267</v>
      </c>
      <c r="BY19" s="714">
        <f t="shared" si="6"/>
        <v>96.494343252021267</v>
      </c>
      <c r="BZ19" s="714">
        <f t="shared" si="6"/>
        <v>96.494343252021267</v>
      </c>
      <c r="CA19" s="714">
        <f t="shared" si="6"/>
        <v>96.494343252021267</v>
      </c>
      <c r="CB19" s="714">
        <f t="shared" si="6"/>
        <v>96.494343252021267</v>
      </c>
      <c r="CC19" s="714">
        <f t="shared" si="6"/>
        <v>96.494343252021267</v>
      </c>
      <c r="CD19" s="714">
        <f t="shared" si="6"/>
        <v>96.494343252021267</v>
      </c>
      <c r="CE19" s="714">
        <f t="shared" si="6"/>
        <v>96.494343252021267</v>
      </c>
      <c r="CF19" s="714">
        <f t="shared" ref="CF19" si="7" xml:space="preserve"> $F12 * CF$15 * CF$16</f>
        <v>96.494343252021267</v>
      </c>
    </row>
    <row r="20" spans="1:84" s="715" customFormat="1" ht="13.2" customHeight="1" x14ac:dyDescent="0.25">
      <c r="A20" s="697"/>
      <c r="B20" s="697"/>
      <c r="C20" s="697"/>
      <c r="D20" s="734"/>
      <c r="E20" s="712" t="str">
        <f xml:space="preserve"> "Unit purchase rate - " &amp; SetUp!$E$27&amp; " - forecast"</f>
        <v>Unit purchase rate - Boots - forecast</v>
      </c>
      <c r="F20" s="712"/>
      <c r="G20" s="713" t="s">
        <v>40</v>
      </c>
      <c r="H20" s="712"/>
      <c r="I20" s="712"/>
      <c r="J20" s="699"/>
      <c r="K20" s="699"/>
      <c r="L20" s="714">
        <f t="shared" ref="L20:AQ20" si="8" xml:space="preserve"> $F13 * L$15 * L$16</f>
        <v>0</v>
      </c>
      <c r="M20" s="714">
        <f t="shared" si="8"/>
        <v>0</v>
      </c>
      <c r="N20" s="714">
        <f t="shared" si="8"/>
        <v>0</v>
      </c>
      <c r="O20" s="714">
        <f t="shared" si="8"/>
        <v>0</v>
      </c>
      <c r="P20" s="714">
        <f t="shared" si="8"/>
        <v>0</v>
      </c>
      <c r="Q20" s="714">
        <f t="shared" si="8"/>
        <v>0</v>
      </c>
      <c r="R20" s="714">
        <f t="shared" si="8"/>
        <v>0</v>
      </c>
      <c r="S20" s="714">
        <f t="shared" si="8"/>
        <v>0</v>
      </c>
      <c r="T20" s="714">
        <f t="shared" si="8"/>
        <v>0</v>
      </c>
      <c r="U20" s="714">
        <f t="shared" si="8"/>
        <v>0</v>
      </c>
      <c r="V20" s="714">
        <f t="shared" si="8"/>
        <v>0</v>
      </c>
      <c r="W20" s="714">
        <f t="shared" si="8"/>
        <v>0</v>
      </c>
      <c r="X20" s="714">
        <f t="shared" si="8"/>
        <v>0</v>
      </c>
      <c r="Y20" s="714">
        <f t="shared" si="8"/>
        <v>91.685977234123953</v>
      </c>
      <c r="Z20" s="714">
        <f t="shared" si="8"/>
        <v>91.685977234123953</v>
      </c>
      <c r="AA20" s="714">
        <f t="shared" si="8"/>
        <v>91.685977234123953</v>
      </c>
      <c r="AB20" s="714">
        <f xml:space="preserve"> $F13 * AB$15 * AB$16</f>
        <v>91.685977234123953</v>
      </c>
      <c r="AC20" s="714">
        <f t="shared" si="8"/>
        <v>91.685977234123953</v>
      </c>
      <c r="AD20" s="714">
        <f t="shared" si="8"/>
        <v>91.685977234123953</v>
      </c>
      <c r="AE20" s="714">
        <f t="shared" si="8"/>
        <v>91.685977234123953</v>
      </c>
      <c r="AF20" s="714">
        <f t="shared" si="8"/>
        <v>91.685977234123953</v>
      </c>
      <c r="AG20" s="714">
        <f t="shared" si="8"/>
        <v>91.685977234123953</v>
      </c>
      <c r="AH20" s="714">
        <f t="shared" si="8"/>
        <v>91.685977234123953</v>
      </c>
      <c r="AI20" s="714">
        <f t="shared" si="8"/>
        <v>91.685977234123953</v>
      </c>
      <c r="AJ20" s="714">
        <f t="shared" si="8"/>
        <v>91.685977234123953</v>
      </c>
      <c r="AK20" s="714">
        <f t="shared" si="8"/>
        <v>93.065063006060939</v>
      </c>
      <c r="AL20" s="714">
        <f t="shared" si="8"/>
        <v>93.065063006060939</v>
      </c>
      <c r="AM20" s="714">
        <f t="shared" si="8"/>
        <v>93.065063006060939</v>
      </c>
      <c r="AN20" s="714">
        <f t="shared" si="8"/>
        <v>93.065063006060939</v>
      </c>
      <c r="AO20" s="714">
        <f t="shared" si="8"/>
        <v>93.065063006060939</v>
      </c>
      <c r="AP20" s="714">
        <f t="shared" si="8"/>
        <v>93.065063006060939</v>
      </c>
      <c r="AQ20" s="714">
        <f t="shared" si="8"/>
        <v>93.065063006060939</v>
      </c>
      <c r="AR20" s="714">
        <f t="shared" ref="AR20:BW20" si="9" xml:space="preserve"> $F13 * AR$15 * AR$16</f>
        <v>93.065063006060939</v>
      </c>
      <c r="AS20" s="714">
        <f t="shared" si="9"/>
        <v>93.065063006060939</v>
      </c>
      <c r="AT20" s="714">
        <f t="shared" si="9"/>
        <v>93.065063006060939</v>
      </c>
      <c r="AU20" s="714">
        <f t="shared" si="9"/>
        <v>93.065063006060939</v>
      </c>
      <c r="AV20" s="714">
        <f t="shared" si="9"/>
        <v>93.065063006060939</v>
      </c>
      <c r="AW20" s="714">
        <f t="shared" si="9"/>
        <v>94.461038951151849</v>
      </c>
      <c r="AX20" s="714">
        <f t="shared" si="9"/>
        <v>94.461038951151849</v>
      </c>
      <c r="AY20" s="714">
        <f t="shared" si="9"/>
        <v>94.461038951151849</v>
      </c>
      <c r="AZ20" s="714">
        <f t="shared" si="9"/>
        <v>94.461038951151849</v>
      </c>
      <c r="BA20" s="714">
        <f t="shared" si="9"/>
        <v>94.461038951151849</v>
      </c>
      <c r="BB20" s="714">
        <f t="shared" si="9"/>
        <v>94.461038951151849</v>
      </c>
      <c r="BC20" s="714">
        <f t="shared" si="9"/>
        <v>94.461038951151849</v>
      </c>
      <c r="BD20" s="714">
        <f t="shared" si="9"/>
        <v>94.461038951151849</v>
      </c>
      <c r="BE20" s="714">
        <f t="shared" si="9"/>
        <v>94.461038951151849</v>
      </c>
      <c r="BF20" s="714">
        <f t="shared" si="9"/>
        <v>94.461038951151849</v>
      </c>
      <c r="BG20" s="714">
        <f t="shared" si="9"/>
        <v>94.461038951151849</v>
      </c>
      <c r="BH20" s="714">
        <f t="shared" si="9"/>
        <v>94.461038951151849</v>
      </c>
      <c r="BI20" s="714">
        <f t="shared" si="9"/>
        <v>95.877954535419121</v>
      </c>
      <c r="BJ20" s="714">
        <f t="shared" si="9"/>
        <v>95.877954535419121</v>
      </c>
      <c r="BK20" s="714">
        <f t="shared" si="9"/>
        <v>95.877954535419121</v>
      </c>
      <c r="BL20" s="714">
        <f t="shared" si="9"/>
        <v>95.877954535419121</v>
      </c>
      <c r="BM20" s="714">
        <f t="shared" si="9"/>
        <v>95.877954535419121</v>
      </c>
      <c r="BN20" s="714">
        <f t="shared" si="9"/>
        <v>95.877954535419121</v>
      </c>
      <c r="BO20" s="714">
        <f t="shared" si="9"/>
        <v>95.877954535419121</v>
      </c>
      <c r="BP20" s="714">
        <f t="shared" si="9"/>
        <v>95.877954535419121</v>
      </c>
      <c r="BQ20" s="714">
        <f t="shared" si="9"/>
        <v>95.877954535419121</v>
      </c>
      <c r="BR20" s="714">
        <f t="shared" si="9"/>
        <v>95.877954535419121</v>
      </c>
      <c r="BS20" s="714">
        <f t="shared" si="9"/>
        <v>95.877954535419121</v>
      </c>
      <c r="BT20" s="714">
        <f t="shared" si="9"/>
        <v>95.877954535419121</v>
      </c>
      <c r="BU20" s="714">
        <f t="shared" si="9"/>
        <v>97.316123853450407</v>
      </c>
      <c r="BV20" s="714">
        <f t="shared" si="9"/>
        <v>97.316123853450407</v>
      </c>
      <c r="BW20" s="714">
        <f t="shared" si="9"/>
        <v>97.316123853450407</v>
      </c>
      <c r="BX20" s="714">
        <f t="shared" ref="BX20:CE20" si="10" xml:space="preserve"> $F13 * BX$15 * BX$16</f>
        <v>97.316123853450407</v>
      </c>
      <c r="BY20" s="714">
        <f t="shared" si="10"/>
        <v>97.316123853450407</v>
      </c>
      <c r="BZ20" s="714">
        <f t="shared" si="10"/>
        <v>97.316123853450407</v>
      </c>
      <c r="CA20" s="714">
        <f t="shared" si="10"/>
        <v>97.316123853450407</v>
      </c>
      <c r="CB20" s="714">
        <f t="shared" si="10"/>
        <v>97.316123853450407</v>
      </c>
      <c r="CC20" s="714">
        <f t="shared" si="10"/>
        <v>97.316123853450407</v>
      </c>
      <c r="CD20" s="714">
        <f t="shared" si="10"/>
        <v>97.316123853450407</v>
      </c>
      <c r="CE20" s="714">
        <f t="shared" si="10"/>
        <v>97.316123853450407</v>
      </c>
      <c r="CF20" s="714">
        <f t="shared" ref="CF20" si="11" xml:space="preserve"> $F13 * CF$15 * CF$16</f>
        <v>97.316123853450407</v>
      </c>
    </row>
    <row r="21" spans="1:84" ht="13.2" customHeight="1" x14ac:dyDescent="0.25">
      <c r="C21" s="179"/>
      <c r="D21" s="263"/>
      <c r="H21" s="182"/>
      <c r="I21" s="182"/>
      <c r="J21" s="52"/>
      <c r="AE21" s="334"/>
      <c r="AF21" s="334"/>
      <c r="AG21" s="334"/>
      <c r="AH21" s="334"/>
      <c r="AI21" s="334"/>
      <c r="AJ21" s="334"/>
      <c r="AK21" s="334"/>
      <c r="AL21" s="334"/>
      <c r="AM21" s="334"/>
      <c r="AN21" s="334"/>
      <c r="AO21" s="334"/>
      <c r="AP21" s="334"/>
      <c r="AQ21" s="334"/>
      <c r="AR21" s="334"/>
      <c r="AS21" s="334"/>
      <c r="AT21" s="334"/>
      <c r="AU21" s="334"/>
      <c r="AV21" s="334"/>
      <c r="AW21" s="334"/>
      <c r="AX21" s="334"/>
      <c r="AY21" s="334"/>
      <c r="AZ21" s="334"/>
      <c r="BA21" s="334"/>
      <c r="BB21" s="334"/>
      <c r="BC21" s="334"/>
      <c r="BD21" s="334"/>
      <c r="BE21" s="334"/>
      <c r="BF21" s="334"/>
      <c r="BG21" s="334"/>
      <c r="BH21" s="334"/>
      <c r="BI21" s="334"/>
      <c r="BJ21" s="334"/>
      <c r="BK21" s="334"/>
      <c r="BL21" s="334"/>
      <c r="BM21" s="334"/>
      <c r="BN21" s="334"/>
      <c r="BO21" s="334"/>
      <c r="BP21" s="334"/>
      <c r="BQ21" s="334"/>
      <c r="BR21" s="334"/>
      <c r="BS21" s="334"/>
      <c r="CF21" s="417"/>
    </row>
    <row r="22" spans="1:84" ht="13.2" customHeight="1" x14ac:dyDescent="0.25">
      <c r="C22" s="179"/>
      <c r="D22" s="263"/>
      <c r="H22" s="182"/>
      <c r="I22" s="182"/>
      <c r="J22" s="52"/>
      <c r="AE22" s="334"/>
      <c r="AF22" s="334"/>
      <c r="AG22" s="334"/>
      <c r="AH22" s="334"/>
      <c r="AI22" s="334"/>
      <c r="AJ22" s="334"/>
      <c r="AK22" s="334"/>
      <c r="AL22" s="334"/>
      <c r="AM22" s="334"/>
      <c r="AN22" s="334"/>
      <c r="AO22" s="334"/>
      <c r="AP22" s="334"/>
      <c r="AQ22" s="334"/>
      <c r="AR22" s="334"/>
      <c r="AS22" s="334"/>
      <c r="AT22" s="334"/>
      <c r="AU22" s="334"/>
      <c r="AV22" s="334"/>
      <c r="AW22" s="334"/>
      <c r="AX22" s="334"/>
      <c r="AY22" s="334"/>
      <c r="AZ22" s="334"/>
      <c r="BA22" s="334"/>
      <c r="BB22" s="334"/>
      <c r="BC22" s="334"/>
      <c r="BD22" s="334"/>
      <c r="BE22" s="334"/>
      <c r="BF22" s="334"/>
      <c r="BG22" s="334"/>
      <c r="BH22" s="334"/>
      <c r="BI22" s="334"/>
      <c r="BJ22" s="334"/>
      <c r="BK22" s="334"/>
      <c r="BL22" s="334"/>
      <c r="BM22" s="334"/>
      <c r="BN22" s="334"/>
      <c r="BO22" s="334"/>
      <c r="BP22" s="334"/>
      <c r="BQ22" s="334"/>
      <c r="BR22" s="334"/>
      <c r="BS22" s="334"/>
      <c r="CF22" s="417"/>
    </row>
    <row r="23" spans="1:84" ht="13.2" customHeight="1" x14ac:dyDescent="0.25">
      <c r="C23" s="179" t="s">
        <v>147</v>
      </c>
      <c r="D23" s="263"/>
      <c r="H23" s="182"/>
      <c r="I23" s="182"/>
      <c r="J23" s="52"/>
      <c r="AE23" s="334"/>
      <c r="AF23" s="334"/>
      <c r="AG23" s="334"/>
      <c r="AH23" s="334"/>
      <c r="AI23" s="334"/>
      <c r="AJ23" s="334"/>
      <c r="AK23" s="334"/>
      <c r="AL23" s="334"/>
      <c r="AM23" s="334"/>
      <c r="AN23" s="334"/>
      <c r="AO23" s="334"/>
      <c r="AP23" s="334"/>
      <c r="AQ23" s="334"/>
      <c r="AR23" s="334"/>
      <c r="AS23" s="334"/>
      <c r="AT23" s="334"/>
      <c r="AU23" s="334"/>
      <c r="AV23" s="334"/>
      <c r="AW23" s="334"/>
      <c r="AX23" s="334"/>
      <c r="AY23" s="334"/>
      <c r="AZ23" s="334"/>
      <c r="BA23" s="334"/>
      <c r="BB23" s="334"/>
      <c r="BC23" s="334"/>
      <c r="BD23" s="334"/>
      <c r="BE23" s="334"/>
      <c r="BF23" s="334"/>
      <c r="BG23" s="334"/>
      <c r="BH23" s="334"/>
      <c r="BI23" s="334"/>
      <c r="BJ23" s="334"/>
      <c r="BK23" s="334"/>
      <c r="BL23" s="334"/>
      <c r="BM23" s="334"/>
      <c r="BN23" s="334"/>
      <c r="BO23" s="334"/>
      <c r="BP23" s="334"/>
      <c r="BQ23" s="334"/>
      <c r="BR23" s="334"/>
      <c r="BS23" s="334"/>
      <c r="CF23" s="417"/>
    </row>
    <row r="24" spans="1:84" ht="13.2" customHeight="1" x14ac:dyDescent="0.25">
      <c r="C24" s="179"/>
      <c r="H24" s="182"/>
      <c r="I24" s="182"/>
      <c r="J24" s="52"/>
      <c r="AE24" s="334"/>
      <c r="AF24" s="334"/>
      <c r="AG24" s="334"/>
      <c r="AH24" s="334"/>
      <c r="AI24" s="334"/>
      <c r="AJ24" s="334"/>
      <c r="AK24" s="334"/>
      <c r="AL24" s="334"/>
      <c r="AM24" s="334"/>
      <c r="AN24" s="334"/>
      <c r="AO24" s="334"/>
      <c r="AP24" s="334"/>
      <c r="AQ24" s="334"/>
      <c r="AR24" s="334"/>
      <c r="AS24" s="334"/>
      <c r="AT24" s="334"/>
      <c r="AU24" s="334"/>
      <c r="AV24" s="334"/>
      <c r="AW24" s="334"/>
      <c r="AX24" s="334"/>
      <c r="AY24" s="334"/>
      <c r="AZ24" s="334"/>
      <c r="BA24" s="334"/>
      <c r="BB24" s="334"/>
      <c r="BC24" s="334"/>
      <c r="BD24" s="334"/>
      <c r="BE24" s="334"/>
      <c r="BF24" s="334"/>
      <c r="BG24" s="334"/>
      <c r="BH24" s="334"/>
      <c r="BI24" s="334"/>
      <c r="BJ24" s="334"/>
      <c r="BK24" s="334"/>
      <c r="BL24" s="334"/>
      <c r="BM24" s="334"/>
      <c r="BN24" s="334"/>
      <c r="BO24" s="334"/>
      <c r="BP24" s="334"/>
      <c r="BQ24" s="334"/>
      <c r="BR24" s="334"/>
      <c r="BS24" s="334"/>
      <c r="CF24" s="417"/>
    </row>
    <row r="25" spans="1:84" s="709" customFormat="1" ht="13.2" customHeight="1" x14ac:dyDescent="0.25">
      <c r="A25" s="704"/>
      <c r="B25" s="705"/>
      <c r="C25" s="726"/>
      <c r="D25" s="706"/>
      <c r="E25" s="707" t="str">
        <f xml:space="preserve"> InpAct!E$89</f>
        <v>Unit purchase rate - Shoes - actuals</v>
      </c>
      <c r="F25" s="707">
        <f xml:space="preserve"> InpAct!F$89</f>
        <v>0</v>
      </c>
      <c r="G25" s="707" t="str">
        <f xml:space="preserve"> InpAct!G$89</f>
        <v>GBP</v>
      </c>
      <c r="H25" s="707">
        <f xml:space="preserve"> InpAct!H$89</f>
        <v>0</v>
      </c>
      <c r="I25" s="707" t="str">
        <f xml:space="preserve"> InpAct!I$89</f>
        <v>'Forecast costs.xlsm' from R.Williams 15 April 19</v>
      </c>
      <c r="J25" s="708">
        <f xml:space="preserve"> InpAct!J$89</f>
        <v>0</v>
      </c>
      <c r="K25" s="708">
        <f xml:space="preserve"> InpAct!K$89</f>
        <v>0</v>
      </c>
      <c r="L25" s="708">
        <f xml:space="preserve"> InpAct!L$89</f>
        <v>0</v>
      </c>
      <c r="M25" s="708">
        <f xml:space="preserve"> InpAct!M$89</f>
        <v>60</v>
      </c>
      <c r="N25" s="708">
        <f xml:space="preserve"> InpAct!N$89</f>
        <v>60</v>
      </c>
      <c r="O25" s="708">
        <f xml:space="preserve"> InpAct!O$89</f>
        <v>60</v>
      </c>
      <c r="P25" s="708">
        <f xml:space="preserve"> InpAct!P$89</f>
        <v>60</v>
      </c>
      <c r="Q25" s="708">
        <f xml:space="preserve"> InpAct!Q$89</f>
        <v>60</v>
      </c>
      <c r="R25" s="708">
        <f xml:space="preserve"> InpAct!R$89</f>
        <v>60</v>
      </c>
      <c r="S25" s="708">
        <f xml:space="preserve"> InpAct!S$89</f>
        <v>60</v>
      </c>
      <c r="T25" s="708">
        <f xml:space="preserve"> InpAct!T$89</f>
        <v>60</v>
      </c>
      <c r="U25" s="708">
        <f xml:space="preserve"> InpAct!U$89</f>
        <v>60</v>
      </c>
      <c r="V25" s="708">
        <f xml:space="preserve"> InpAct!V$89</f>
        <v>60</v>
      </c>
      <c r="W25" s="708">
        <f xml:space="preserve"> InpAct!W$89</f>
        <v>60</v>
      </c>
      <c r="X25" s="708">
        <f xml:space="preserve"> InpAct!X$89</f>
        <v>60</v>
      </c>
      <c r="Y25" s="708">
        <f xml:space="preserve"> InpAct!Y$89</f>
        <v>0</v>
      </c>
      <c r="Z25" s="708">
        <f xml:space="preserve"> InpAct!Z$89</f>
        <v>0</v>
      </c>
      <c r="AA25" s="708">
        <f xml:space="preserve"> InpAct!AA$89</f>
        <v>0</v>
      </c>
      <c r="AB25" s="708">
        <f xml:space="preserve"> InpAct!AB$89</f>
        <v>0</v>
      </c>
      <c r="AC25" s="708">
        <f xml:space="preserve"> InpAct!AC$89</f>
        <v>0</v>
      </c>
      <c r="AD25" s="708">
        <f xml:space="preserve"> InpAct!AD$89</f>
        <v>0</v>
      </c>
      <c r="AE25" s="708">
        <f xml:space="preserve"> InpAct!AE$89</f>
        <v>0</v>
      </c>
      <c r="AF25" s="708">
        <f xml:space="preserve"> InpAct!AF$89</f>
        <v>0</v>
      </c>
      <c r="AG25" s="708">
        <f xml:space="preserve"> InpAct!AG$89</f>
        <v>0</v>
      </c>
      <c r="AH25" s="708">
        <f xml:space="preserve"> InpAct!AH$89</f>
        <v>0</v>
      </c>
      <c r="AI25" s="708">
        <f xml:space="preserve"> InpAct!AI$89</f>
        <v>0</v>
      </c>
      <c r="AJ25" s="708">
        <f xml:space="preserve"> InpAct!AJ$89</f>
        <v>0</v>
      </c>
      <c r="AK25" s="708">
        <f xml:space="preserve"> InpAct!AK$89</f>
        <v>0</v>
      </c>
      <c r="AL25" s="708">
        <f xml:space="preserve"> InpAct!AL$89</f>
        <v>0</v>
      </c>
      <c r="AM25" s="708">
        <f xml:space="preserve"> InpAct!AM$89</f>
        <v>0</v>
      </c>
      <c r="AN25" s="708">
        <f xml:space="preserve"> InpAct!AN$89</f>
        <v>0</v>
      </c>
      <c r="AO25" s="708">
        <f xml:space="preserve"> InpAct!AO$89</f>
        <v>0</v>
      </c>
      <c r="AP25" s="708">
        <f xml:space="preserve"> InpAct!AP$89</f>
        <v>0</v>
      </c>
      <c r="AQ25" s="708">
        <f xml:space="preserve"> InpAct!AQ$89</f>
        <v>0</v>
      </c>
      <c r="AR25" s="708">
        <f xml:space="preserve"> InpAct!AR$89</f>
        <v>0</v>
      </c>
      <c r="AS25" s="708">
        <f xml:space="preserve"> InpAct!AS$89</f>
        <v>0</v>
      </c>
      <c r="AT25" s="708">
        <f xml:space="preserve"> InpAct!AT$89</f>
        <v>0</v>
      </c>
      <c r="AU25" s="708">
        <f xml:space="preserve"> InpAct!AU$89</f>
        <v>0</v>
      </c>
      <c r="AV25" s="708">
        <f xml:space="preserve"> InpAct!AV$89</f>
        <v>0</v>
      </c>
      <c r="AW25" s="708">
        <f xml:space="preserve"> InpAct!AW$89</f>
        <v>0</v>
      </c>
      <c r="AX25" s="708">
        <f xml:space="preserve"> InpAct!AX$89</f>
        <v>0</v>
      </c>
      <c r="AY25" s="708">
        <f xml:space="preserve"> InpAct!AY$89</f>
        <v>0</v>
      </c>
      <c r="AZ25" s="708">
        <f xml:space="preserve"> InpAct!AZ$89</f>
        <v>0</v>
      </c>
      <c r="BA25" s="708">
        <f xml:space="preserve"> InpAct!BA$89</f>
        <v>0</v>
      </c>
      <c r="BB25" s="708">
        <f xml:space="preserve"> InpAct!BB$89</f>
        <v>0</v>
      </c>
      <c r="BC25" s="708">
        <f xml:space="preserve"> InpAct!BC$89</f>
        <v>0</v>
      </c>
      <c r="BD25" s="708">
        <f xml:space="preserve"> InpAct!BD$89</f>
        <v>0</v>
      </c>
      <c r="BE25" s="708">
        <f xml:space="preserve"> InpAct!BE$89</f>
        <v>0</v>
      </c>
      <c r="BF25" s="708">
        <f xml:space="preserve"> InpAct!BF$89</f>
        <v>0</v>
      </c>
      <c r="BG25" s="708">
        <f xml:space="preserve"> InpAct!BG$89</f>
        <v>0</v>
      </c>
      <c r="BH25" s="708">
        <f xml:space="preserve"> InpAct!BH$89</f>
        <v>0</v>
      </c>
      <c r="BI25" s="708">
        <f xml:space="preserve"> InpAct!BI$89</f>
        <v>0</v>
      </c>
      <c r="BJ25" s="708">
        <f xml:space="preserve"> InpAct!BJ$89</f>
        <v>0</v>
      </c>
      <c r="BK25" s="708">
        <f xml:space="preserve"> InpAct!BK$89</f>
        <v>0</v>
      </c>
      <c r="BL25" s="708">
        <f xml:space="preserve"> InpAct!BL$89</f>
        <v>0</v>
      </c>
      <c r="BM25" s="708">
        <f xml:space="preserve"> InpAct!BM$89</f>
        <v>0</v>
      </c>
      <c r="BN25" s="708">
        <f xml:space="preserve"> InpAct!BN$89</f>
        <v>0</v>
      </c>
      <c r="BO25" s="708">
        <f xml:space="preserve"> InpAct!BO$89</f>
        <v>0</v>
      </c>
      <c r="BP25" s="708">
        <f xml:space="preserve"> InpAct!BP$89</f>
        <v>0</v>
      </c>
      <c r="BQ25" s="708">
        <f xml:space="preserve"> InpAct!BQ$89</f>
        <v>0</v>
      </c>
      <c r="BR25" s="708">
        <f xml:space="preserve"> InpAct!BR$89</f>
        <v>0</v>
      </c>
      <c r="BS25" s="708">
        <f xml:space="preserve"> InpAct!BS$89</f>
        <v>0</v>
      </c>
      <c r="BT25" s="708">
        <f xml:space="preserve"> InpAct!BT$89</f>
        <v>0</v>
      </c>
      <c r="BU25" s="708">
        <f xml:space="preserve"> InpAct!BU$89</f>
        <v>0</v>
      </c>
      <c r="BV25" s="708">
        <f xml:space="preserve"> InpAct!BV$89</f>
        <v>0</v>
      </c>
      <c r="BW25" s="708">
        <f xml:space="preserve"> InpAct!BW$89</f>
        <v>0</v>
      </c>
      <c r="BX25" s="708">
        <f xml:space="preserve"> InpAct!BX$89</f>
        <v>0</v>
      </c>
      <c r="BY25" s="708">
        <f xml:space="preserve"> InpAct!BY$89</f>
        <v>0</v>
      </c>
      <c r="BZ25" s="708">
        <f xml:space="preserve"> InpAct!BZ$89</f>
        <v>0</v>
      </c>
      <c r="CA25" s="708">
        <f xml:space="preserve"> InpAct!CA$89</f>
        <v>0</v>
      </c>
      <c r="CB25" s="708">
        <f xml:space="preserve"> InpAct!CB$89</f>
        <v>0</v>
      </c>
      <c r="CC25" s="708">
        <f xml:space="preserve"> InpAct!CC$89</f>
        <v>0</v>
      </c>
      <c r="CD25" s="708">
        <f xml:space="preserve"> InpAct!CD$89</f>
        <v>0</v>
      </c>
      <c r="CE25" s="708">
        <f xml:space="preserve"> InpAct!CE$89</f>
        <v>0</v>
      </c>
      <c r="CF25" s="708">
        <f xml:space="preserve"> InpAct!CF$89</f>
        <v>0</v>
      </c>
    </row>
    <row r="26" spans="1:84" s="709" customFormat="1" ht="13.2" customHeight="1" x14ac:dyDescent="0.25">
      <c r="A26" s="704"/>
      <c r="B26" s="705"/>
      <c r="C26" s="726"/>
      <c r="D26" s="706"/>
      <c r="E26" s="707" t="str">
        <f xml:space="preserve"> InpAct!E$90</f>
        <v>Unit purchase rate - Trainers - actuals</v>
      </c>
      <c r="F26" s="707">
        <f xml:space="preserve"> InpAct!F$90</f>
        <v>0</v>
      </c>
      <c r="G26" s="707" t="str">
        <f xml:space="preserve"> InpAct!G$90</f>
        <v>GBP</v>
      </c>
      <c r="H26" s="707">
        <f xml:space="preserve"> InpAct!H$90</f>
        <v>0</v>
      </c>
      <c r="I26" s="707" t="str">
        <f xml:space="preserve"> InpAct!I$90</f>
        <v>'Forecast costs.xlsm' from R.Williams 15 April 20</v>
      </c>
      <c r="J26" s="708">
        <f xml:space="preserve"> InpAct!J$90</f>
        <v>0</v>
      </c>
      <c r="K26" s="708">
        <f xml:space="preserve"> InpAct!K$90</f>
        <v>0</v>
      </c>
      <c r="L26" s="708">
        <f xml:space="preserve"> InpAct!L$90</f>
        <v>0</v>
      </c>
      <c r="M26" s="708">
        <f xml:space="preserve"> InpAct!M$90</f>
        <v>89.24</v>
      </c>
      <c r="N26" s="708">
        <f xml:space="preserve"> InpAct!N$90</f>
        <v>89.24</v>
      </c>
      <c r="O26" s="708">
        <f xml:space="preserve"> InpAct!O$90</f>
        <v>89.24</v>
      </c>
      <c r="P26" s="708">
        <f xml:space="preserve"> InpAct!P$90</f>
        <v>89.24</v>
      </c>
      <c r="Q26" s="708">
        <f xml:space="preserve"> InpAct!Q$90</f>
        <v>89.24</v>
      </c>
      <c r="R26" s="708">
        <f xml:space="preserve"> InpAct!R$90</f>
        <v>89.24</v>
      </c>
      <c r="S26" s="708">
        <f xml:space="preserve"> InpAct!S$90</f>
        <v>89.24</v>
      </c>
      <c r="T26" s="708">
        <f xml:space="preserve"> InpAct!T$90</f>
        <v>89.24</v>
      </c>
      <c r="U26" s="708">
        <f xml:space="preserve"> InpAct!U$90</f>
        <v>89.24</v>
      </c>
      <c r="V26" s="708">
        <f xml:space="preserve"> InpAct!V$90</f>
        <v>89.24</v>
      </c>
      <c r="W26" s="708">
        <f xml:space="preserve"> InpAct!W$90</f>
        <v>89.24</v>
      </c>
      <c r="X26" s="708">
        <f xml:space="preserve"> InpAct!X$90</f>
        <v>89.24</v>
      </c>
      <c r="Y26" s="708">
        <f xml:space="preserve"> InpAct!Y$90</f>
        <v>0</v>
      </c>
      <c r="Z26" s="708">
        <f xml:space="preserve"> InpAct!Z$90</f>
        <v>0</v>
      </c>
      <c r="AA26" s="708">
        <f xml:space="preserve"> InpAct!AA$90</f>
        <v>0</v>
      </c>
      <c r="AB26" s="708">
        <f xml:space="preserve"> InpAct!AB$90</f>
        <v>0</v>
      </c>
      <c r="AC26" s="708">
        <f xml:space="preserve"> InpAct!AC$90</f>
        <v>0</v>
      </c>
      <c r="AD26" s="708">
        <f xml:space="preserve"> InpAct!AD$90</f>
        <v>0</v>
      </c>
      <c r="AE26" s="708">
        <f xml:space="preserve"> InpAct!AE$90</f>
        <v>0</v>
      </c>
      <c r="AF26" s="708">
        <f xml:space="preserve"> InpAct!AF$90</f>
        <v>0</v>
      </c>
      <c r="AG26" s="708">
        <f xml:space="preserve"> InpAct!AG$90</f>
        <v>0</v>
      </c>
      <c r="AH26" s="708">
        <f xml:space="preserve"> InpAct!AH$90</f>
        <v>0</v>
      </c>
      <c r="AI26" s="708">
        <f xml:space="preserve"> InpAct!AI$90</f>
        <v>0</v>
      </c>
      <c r="AJ26" s="708">
        <f xml:space="preserve"> InpAct!AJ$90</f>
        <v>0</v>
      </c>
      <c r="AK26" s="708">
        <f xml:space="preserve"> InpAct!AK$90</f>
        <v>0</v>
      </c>
      <c r="AL26" s="708">
        <f xml:space="preserve"> InpAct!AL$90</f>
        <v>0</v>
      </c>
      <c r="AM26" s="708">
        <f xml:space="preserve"> InpAct!AM$90</f>
        <v>0</v>
      </c>
      <c r="AN26" s="708">
        <f xml:space="preserve"> InpAct!AN$90</f>
        <v>0</v>
      </c>
      <c r="AO26" s="708">
        <f xml:space="preserve"> InpAct!AO$90</f>
        <v>0</v>
      </c>
      <c r="AP26" s="708">
        <f xml:space="preserve"> InpAct!AP$90</f>
        <v>0</v>
      </c>
      <c r="AQ26" s="708">
        <f xml:space="preserve"> InpAct!AQ$90</f>
        <v>0</v>
      </c>
      <c r="AR26" s="708">
        <f xml:space="preserve"> InpAct!AR$90</f>
        <v>0</v>
      </c>
      <c r="AS26" s="708">
        <f xml:space="preserve"> InpAct!AS$90</f>
        <v>0</v>
      </c>
      <c r="AT26" s="708">
        <f xml:space="preserve"> InpAct!AT$90</f>
        <v>0</v>
      </c>
      <c r="AU26" s="708">
        <f xml:space="preserve"> InpAct!AU$90</f>
        <v>0</v>
      </c>
      <c r="AV26" s="708">
        <f xml:space="preserve"> InpAct!AV$90</f>
        <v>0</v>
      </c>
      <c r="AW26" s="708">
        <f xml:space="preserve"> InpAct!AW$90</f>
        <v>0</v>
      </c>
      <c r="AX26" s="708">
        <f xml:space="preserve"> InpAct!AX$90</f>
        <v>0</v>
      </c>
      <c r="AY26" s="708">
        <f xml:space="preserve"> InpAct!AY$90</f>
        <v>0</v>
      </c>
      <c r="AZ26" s="708">
        <f xml:space="preserve"> InpAct!AZ$90</f>
        <v>0</v>
      </c>
      <c r="BA26" s="708">
        <f xml:space="preserve"> InpAct!BA$90</f>
        <v>0</v>
      </c>
      <c r="BB26" s="708">
        <f xml:space="preserve"> InpAct!BB$90</f>
        <v>0</v>
      </c>
      <c r="BC26" s="708">
        <f xml:space="preserve"> InpAct!BC$90</f>
        <v>0</v>
      </c>
      <c r="BD26" s="708">
        <f xml:space="preserve"> InpAct!BD$90</f>
        <v>0</v>
      </c>
      <c r="BE26" s="708">
        <f xml:space="preserve"> InpAct!BE$90</f>
        <v>0</v>
      </c>
      <c r="BF26" s="708">
        <f xml:space="preserve"> InpAct!BF$90</f>
        <v>0</v>
      </c>
      <c r="BG26" s="708">
        <f xml:space="preserve"> InpAct!BG$90</f>
        <v>0</v>
      </c>
      <c r="BH26" s="708">
        <f xml:space="preserve"> InpAct!BH$90</f>
        <v>0</v>
      </c>
      <c r="BI26" s="708">
        <f xml:space="preserve"> InpAct!BI$90</f>
        <v>0</v>
      </c>
      <c r="BJ26" s="708">
        <f xml:space="preserve"> InpAct!BJ$90</f>
        <v>0</v>
      </c>
      <c r="BK26" s="708">
        <f xml:space="preserve"> InpAct!BK$90</f>
        <v>0</v>
      </c>
      <c r="BL26" s="708">
        <f xml:space="preserve"> InpAct!BL$90</f>
        <v>0</v>
      </c>
      <c r="BM26" s="708">
        <f xml:space="preserve"> InpAct!BM$90</f>
        <v>0</v>
      </c>
      <c r="BN26" s="708">
        <f xml:space="preserve"> InpAct!BN$90</f>
        <v>0</v>
      </c>
      <c r="BO26" s="708">
        <f xml:space="preserve"> InpAct!BO$90</f>
        <v>0</v>
      </c>
      <c r="BP26" s="708">
        <f xml:space="preserve"> InpAct!BP$90</f>
        <v>0</v>
      </c>
      <c r="BQ26" s="708">
        <f xml:space="preserve"> InpAct!BQ$90</f>
        <v>0</v>
      </c>
      <c r="BR26" s="708">
        <f xml:space="preserve"> InpAct!BR$90</f>
        <v>0</v>
      </c>
      <c r="BS26" s="708">
        <f xml:space="preserve"> InpAct!BS$90</f>
        <v>0</v>
      </c>
      <c r="BT26" s="708">
        <f xml:space="preserve"> InpAct!BT$90</f>
        <v>0</v>
      </c>
      <c r="BU26" s="708">
        <f xml:space="preserve"> InpAct!BU$90</f>
        <v>0</v>
      </c>
      <c r="BV26" s="708">
        <f xml:space="preserve"> InpAct!BV$90</f>
        <v>0</v>
      </c>
      <c r="BW26" s="708">
        <f xml:space="preserve"> InpAct!BW$90</f>
        <v>0</v>
      </c>
      <c r="BX26" s="708">
        <f xml:space="preserve"> InpAct!BX$90</f>
        <v>0</v>
      </c>
      <c r="BY26" s="708">
        <f xml:space="preserve"> InpAct!BY$90</f>
        <v>0</v>
      </c>
      <c r="BZ26" s="708">
        <f xml:space="preserve"> InpAct!BZ$90</f>
        <v>0</v>
      </c>
      <c r="CA26" s="708">
        <f xml:space="preserve"> InpAct!CA$90</f>
        <v>0</v>
      </c>
      <c r="CB26" s="708">
        <f xml:space="preserve"> InpAct!CB$90</f>
        <v>0</v>
      </c>
      <c r="CC26" s="708">
        <f xml:space="preserve"> InpAct!CC$90</f>
        <v>0</v>
      </c>
      <c r="CD26" s="708">
        <f xml:space="preserve"> InpAct!CD$90</f>
        <v>0</v>
      </c>
      <c r="CE26" s="708">
        <f xml:space="preserve"> InpAct!CE$90</f>
        <v>0</v>
      </c>
      <c r="CF26" s="708">
        <f xml:space="preserve"> InpAct!CF$90</f>
        <v>0</v>
      </c>
    </row>
    <row r="27" spans="1:84" s="709" customFormat="1" ht="13.2" customHeight="1" x14ac:dyDescent="0.25">
      <c r="A27" s="704"/>
      <c r="B27" s="705"/>
      <c r="C27" s="726"/>
      <c r="D27" s="706"/>
      <c r="E27" s="707" t="str">
        <f xml:space="preserve"> InpAct!E$91</f>
        <v>Unit purchase rate - Boots - actuals</v>
      </c>
      <c r="F27" s="707">
        <f xml:space="preserve"> InpAct!F$91</f>
        <v>0</v>
      </c>
      <c r="G27" s="707" t="str">
        <f xml:space="preserve"> InpAct!G$91</f>
        <v>GBP</v>
      </c>
      <c r="H27" s="707">
        <f xml:space="preserve"> InpAct!H$91</f>
        <v>0</v>
      </c>
      <c r="I27" s="707" t="str">
        <f xml:space="preserve"> InpAct!I$91</f>
        <v>'Forecast costs.xlsm' from R.Williams 15 April 21</v>
      </c>
      <c r="J27" s="708">
        <f xml:space="preserve"> InpAct!J$91</f>
        <v>0</v>
      </c>
      <c r="K27" s="708">
        <f xml:space="preserve"> InpAct!K$91</f>
        <v>0</v>
      </c>
      <c r="L27" s="708">
        <f xml:space="preserve"> InpAct!L$91</f>
        <v>0</v>
      </c>
      <c r="M27" s="708">
        <f xml:space="preserve"> InpAct!M$91</f>
        <v>90</v>
      </c>
      <c r="N27" s="708">
        <f xml:space="preserve"> InpAct!N$91</f>
        <v>90</v>
      </c>
      <c r="O27" s="708">
        <f xml:space="preserve"> InpAct!O$91</f>
        <v>90</v>
      </c>
      <c r="P27" s="708">
        <f xml:space="preserve"> InpAct!P$91</f>
        <v>90</v>
      </c>
      <c r="Q27" s="708">
        <f xml:space="preserve"> InpAct!Q$91</f>
        <v>90</v>
      </c>
      <c r="R27" s="708">
        <f xml:space="preserve"> InpAct!R$91</f>
        <v>90</v>
      </c>
      <c r="S27" s="708">
        <f xml:space="preserve"> InpAct!S$91</f>
        <v>90</v>
      </c>
      <c r="T27" s="708">
        <f xml:space="preserve"> InpAct!T$91</f>
        <v>90</v>
      </c>
      <c r="U27" s="708">
        <f xml:space="preserve"> InpAct!U$91</f>
        <v>90</v>
      </c>
      <c r="V27" s="708">
        <f xml:space="preserve"> InpAct!V$91</f>
        <v>90</v>
      </c>
      <c r="W27" s="708">
        <f xml:space="preserve"> InpAct!W$91</f>
        <v>90</v>
      </c>
      <c r="X27" s="708">
        <f xml:space="preserve"> InpAct!X$91</f>
        <v>90</v>
      </c>
      <c r="Y27" s="708">
        <f xml:space="preserve"> InpAct!Y$91</f>
        <v>0</v>
      </c>
      <c r="Z27" s="708">
        <f xml:space="preserve"> InpAct!Z$91</f>
        <v>0</v>
      </c>
      <c r="AA27" s="708">
        <f xml:space="preserve"> InpAct!AA$91</f>
        <v>0</v>
      </c>
      <c r="AB27" s="708">
        <f xml:space="preserve"> InpAct!AB$91</f>
        <v>0</v>
      </c>
      <c r="AC27" s="708">
        <f xml:space="preserve"> InpAct!AC$91</f>
        <v>0</v>
      </c>
      <c r="AD27" s="708">
        <f xml:space="preserve"> InpAct!AD$91</f>
        <v>0</v>
      </c>
      <c r="AE27" s="708">
        <f xml:space="preserve"> InpAct!AE$91</f>
        <v>0</v>
      </c>
      <c r="AF27" s="708">
        <f xml:space="preserve"> InpAct!AF$91</f>
        <v>0</v>
      </c>
      <c r="AG27" s="708">
        <f xml:space="preserve"> InpAct!AG$91</f>
        <v>0</v>
      </c>
      <c r="AH27" s="708">
        <f xml:space="preserve"> InpAct!AH$91</f>
        <v>0</v>
      </c>
      <c r="AI27" s="708">
        <f xml:space="preserve"> InpAct!AI$91</f>
        <v>0</v>
      </c>
      <c r="AJ27" s="708">
        <f xml:space="preserve"> InpAct!AJ$91</f>
        <v>0</v>
      </c>
      <c r="AK27" s="708">
        <f xml:space="preserve"> InpAct!AK$91</f>
        <v>0</v>
      </c>
      <c r="AL27" s="708">
        <f xml:space="preserve"> InpAct!AL$91</f>
        <v>0</v>
      </c>
      <c r="AM27" s="708">
        <f xml:space="preserve"> InpAct!AM$91</f>
        <v>0</v>
      </c>
      <c r="AN27" s="708">
        <f xml:space="preserve"> InpAct!AN$91</f>
        <v>0</v>
      </c>
      <c r="AO27" s="708">
        <f xml:space="preserve"> InpAct!AO$91</f>
        <v>0</v>
      </c>
      <c r="AP27" s="708">
        <f xml:space="preserve"> InpAct!AP$91</f>
        <v>0</v>
      </c>
      <c r="AQ27" s="708">
        <f xml:space="preserve"> InpAct!AQ$91</f>
        <v>0</v>
      </c>
      <c r="AR27" s="708">
        <f xml:space="preserve"> InpAct!AR$91</f>
        <v>0</v>
      </c>
      <c r="AS27" s="708">
        <f xml:space="preserve"> InpAct!AS$91</f>
        <v>0</v>
      </c>
      <c r="AT27" s="708">
        <f xml:space="preserve"> InpAct!AT$91</f>
        <v>0</v>
      </c>
      <c r="AU27" s="708">
        <f xml:space="preserve"> InpAct!AU$91</f>
        <v>0</v>
      </c>
      <c r="AV27" s="708">
        <f xml:space="preserve"> InpAct!AV$91</f>
        <v>0</v>
      </c>
      <c r="AW27" s="708">
        <f xml:space="preserve"> InpAct!AW$91</f>
        <v>0</v>
      </c>
      <c r="AX27" s="708">
        <f xml:space="preserve"> InpAct!AX$91</f>
        <v>0</v>
      </c>
      <c r="AY27" s="708">
        <f xml:space="preserve"> InpAct!AY$91</f>
        <v>0</v>
      </c>
      <c r="AZ27" s="708">
        <f xml:space="preserve"> InpAct!AZ$91</f>
        <v>0</v>
      </c>
      <c r="BA27" s="708">
        <f xml:space="preserve"> InpAct!BA$91</f>
        <v>0</v>
      </c>
      <c r="BB27" s="708">
        <f xml:space="preserve"> InpAct!BB$91</f>
        <v>0</v>
      </c>
      <c r="BC27" s="708">
        <f xml:space="preserve"> InpAct!BC$91</f>
        <v>0</v>
      </c>
      <c r="BD27" s="708">
        <f xml:space="preserve"> InpAct!BD$91</f>
        <v>0</v>
      </c>
      <c r="BE27" s="708">
        <f xml:space="preserve"> InpAct!BE$91</f>
        <v>0</v>
      </c>
      <c r="BF27" s="708">
        <f xml:space="preserve"> InpAct!BF$91</f>
        <v>0</v>
      </c>
      <c r="BG27" s="708">
        <f xml:space="preserve"> InpAct!BG$91</f>
        <v>0</v>
      </c>
      <c r="BH27" s="708">
        <f xml:space="preserve"> InpAct!BH$91</f>
        <v>0</v>
      </c>
      <c r="BI27" s="708">
        <f xml:space="preserve"> InpAct!BI$91</f>
        <v>0</v>
      </c>
      <c r="BJ27" s="708">
        <f xml:space="preserve"> InpAct!BJ$91</f>
        <v>0</v>
      </c>
      <c r="BK27" s="708">
        <f xml:space="preserve"> InpAct!BK$91</f>
        <v>0</v>
      </c>
      <c r="BL27" s="708">
        <f xml:space="preserve"> InpAct!BL$91</f>
        <v>0</v>
      </c>
      <c r="BM27" s="708">
        <f xml:space="preserve"> InpAct!BM$91</f>
        <v>0</v>
      </c>
      <c r="BN27" s="708">
        <f xml:space="preserve"> InpAct!BN$91</f>
        <v>0</v>
      </c>
      <c r="BO27" s="708">
        <f xml:space="preserve"> InpAct!BO$91</f>
        <v>0</v>
      </c>
      <c r="BP27" s="708">
        <f xml:space="preserve"> InpAct!BP$91</f>
        <v>0</v>
      </c>
      <c r="BQ27" s="708">
        <f xml:space="preserve"> InpAct!BQ$91</f>
        <v>0</v>
      </c>
      <c r="BR27" s="708">
        <f xml:space="preserve"> InpAct!BR$91</f>
        <v>0</v>
      </c>
      <c r="BS27" s="708">
        <f xml:space="preserve"> InpAct!BS$91</f>
        <v>0</v>
      </c>
      <c r="BT27" s="708">
        <f xml:space="preserve"> InpAct!BT$91</f>
        <v>0</v>
      </c>
      <c r="BU27" s="708">
        <f xml:space="preserve"> InpAct!BU$91</f>
        <v>0</v>
      </c>
      <c r="BV27" s="708">
        <f xml:space="preserve"> InpAct!BV$91</f>
        <v>0</v>
      </c>
      <c r="BW27" s="708">
        <f xml:space="preserve"> InpAct!BW$91</f>
        <v>0</v>
      </c>
      <c r="BX27" s="708">
        <f xml:space="preserve"> InpAct!BX$91</f>
        <v>0</v>
      </c>
      <c r="BY27" s="708">
        <f xml:space="preserve"> InpAct!BY$91</f>
        <v>0</v>
      </c>
      <c r="BZ27" s="708">
        <f xml:space="preserve"> InpAct!BZ$91</f>
        <v>0</v>
      </c>
      <c r="CA27" s="708">
        <f xml:space="preserve"> InpAct!CA$91</f>
        <v>0</v>
      </c>
      <c r="CB27" s="708">
        <f xml:space="preserve"> InpAct!CB$91</f>
        <v>0</v>
      </c>
      <c r="CC27" s="708">
        <f xml:space="preserve"> InpAct!CC$91</f>
        <v>0</v>
      </c>
      <c r="CD27" s="708">
        <f xml:space="preserve"> InpAct!CD$91</f>
        <v>0</v>
      </c>
      <c r="CE27" s="708">
        <f xml:space="preserve"> InpAct!CE$91</f>
        <v>0</v>
      </c>
      <c r="CF27" s="708">
        <f xml:space="preserve"> InpAct!CF$91</f>
        <v>0</v>
      </c>
    </row>
    <row r="28" spans="1:84" ht="4.95" customHeight="1" x14ac:dyDescent="0.25">
      <c r="H28" s="182"/>
      <c r="I28" s="182"/>
      <c r="J28" s="661"/>
      <c r="K28" s="649"/>
      <c r="L28" s="649"/>
      <c r="M28" s="649"/>
      <c r="N28" s="649"/>
      <c r="O28" s="649"/>
      <c r="P28" s="649"/>
      <c r="Q28" s="649"/>
      <c r="R28" s="649"/>
      <c r="S28" s="649"/>
      <c r="T28" s="649"/>
      <c r="U28" s="649"/>
      <c r="V28" s="649"/>
      <c r="W28" s="649"/>
      <c r="X28" s="649"/>
      <c r="Y28" s="649"/>
      <c r="Z28" s="649"/>
      <c r="AA28" s="649"/>
      <c r="AB28" s="649"/>
      <c r="AC28" s="649"/>
      <c r="AD28" s="649"/>
      <c r="AE28" s="649"/>
      <c r="AF28" s="649"/>
      <c r="AG28" s="649"/>
      <c r="AH28" s="649"/>
      <c r="AI28" s="649"/>
      <c r="AJ28" s="649"/>
      <c r="AK28" s="649"/>
      <c r="AL28" s="649"/>
      <c r="AM28" s="649"/>
      <c r="AN28" s="649"/>
      <c r="AO28" s="649"/>
      <c r="AP28" s="649"/>
      <c r="AQ28" s="649"/>
      <c r="AR28" s="649"/>
      <c r="AS28" s="649"/>
      <c r="AT28" s="649"/>
      <c r="AU28" s="649"/>
      <c r="AV28" s="649"/>
      <c r="AW28" s="649"/>
      <c r="AX28" s="649"/>
      <c r="AY28" s="649"/>
      <c r="AZ28" s="649"/>
      <c r="BA28" s="649"/>
      <c r="BB28" s="649"/>
      <c r="BC28" s="649"/>
      <c r="BD28" s="649"/>
      <c r="BE28" s="649"/>
      <c r="BF28" s="649"/>
      <c r="BG28" s="649"/>
      <c r="BH28" s="649"/>
      <c r="BI28" s="649"/>
      <c r="BJ28" s="649"/>
      <c r="BK28" s="649"/>
      <c r="BL28" s="649"/>
      <c r="BM28" s="649"/>
      <c r="BN28" s="649"/>
      <c r="BO28" s="649"/>
      <c r="BP28" s="649"/>
      <c r="BQ28" s="649"/>
      <c r="BR28" s="649"/>
      <c r="BS28" s="649"/>
      <c r="BT28" s="647"/>
      <c r="BU28" s="647"/>
      <c r="BV28" s="647"/>
      <c r="BW28" s="647"/>
      <c r="BX28" s="647"/>
      <c r="BY28" s="647"/>
      <c r="BZ28" s="647"/>
      <c r="CA28" s="647"/>
      <c r="CB28" s="647"/>
      <c r="CC28" s="647"/>
      <c r="CD28" s="647"/>
      <c r="CE28" s="647"/>
      <c r="CF28" s="647"/>
    </row>
    <row r="29" spans="1:84" s="703" customFormat="1" ht="13.2" customHeight="1" x14ac:dyDescent="0.25">
      <c r="A29" s="710"/>
      <c r="B29" s="697"/>
      <c r="C29" s="727"/>
      <c r="D29" s="702"/>
      <c r="E29" s="700" t="str">
        <f t="shared" ref="E29:AJ29" si="12" xml:space="preserve"> E$18</f>
        <v>Unit purchase rate - Shoes - forecast</v>
      </c>
      <c r="F29" s="700">
        <f t="shared" si="12"/>
        <v>0</v>
      </c>
      <c r="G29" s="700" t="str">
        <f t="shared" si="12"/>
        <v>GBP</v>
      </c>
      <c r="H29" s="700">
        <f t="shared" si="12"/>
        <v>0</v>
      </c>
      <c r="I29" s="700">
        <f t="shared" si="12"/>
        <v>0</v>
      </c>
      <c r="J29" s="711">
        <f t="shared" si="12"/>
        <v>0</v>
      </c>
      <c r="K29" s="711">
        <f t="shared" si="12"/>
        <v>0</v>
      </c>
      <c r="L29" s="711">
        <f t="shared" si="12"/>
        <v>0</v>
      </c>
      <c r="M29" s="711">
        <f t="shared" si="12"/>
        <v>0</v>
      </c>
      <c r="N29" s="711">
        <f t="shared" si="12"/>
        <v>0</v>
      </c>
      <c r="O29" s="711">
        <f t="shared" si="12"/>
        <v>0</v>
      </c>
      <c r="P29" s="711">
        <f t="shared" si="12"/>
        <v>0</v>
      </c>
      <c r="Q29" s="711">
        <f t="shared" si="12"/>
        <v>0</v>
      </c>
      <c r="R29" s="711">
        <f t="shared" si="12"/>
        <v>0</v>
      </c>
      <c r="S29" s="711">
        <f t="shared" si="12"/>
        <v>0</v>
      </c>
      <c r="T29" s="711">
        <f t="shared" si="12"/>
        <v>0</v>
      </c>
      <c r="U29" s="711">
        <f t="shared" si="12"/>
        <v>0</v>
      </c>
      <c r="V29" s="711">
        <f t="shared" si="12"/>
        <v>0</v>
      </c>
      <c r="W29" s="711">
        <f t="shared" si="12"/>
        <v>0</v>
      </c>
      <c r="X29" s="711">
        <f t="shared" si="12"/>
        <v>0</v>
      </c>
      <c r="Y29" s="711">
        <f t="shared" si="12"/>
        <v>61.1239848227493</v>
      </c>
      <c r="Z29" s="711">
        <f t="shared" si="12"/>
        <v>61.1239848227493</v>
      </c>
      <c r="AA29" s="711">
        <f t="shared" si="12"/>
        <v>61.1239848227493</v>
      </c>
      <c r="AB29" s="711">
        <f t="shared" si="12"/>
        <v>61.1239848227493</v>
      </c>
      <c r="AC29" s="711">
        <f t="shared" si="12"/>
        <v>61.1239848227493</v>
      </c>
      <c r="AD29" s="711">
        <f t="shared" si="12"/>
        <v>61.1239848227493</v>
      </c>
      <c r="AE29" s="711">
        <f t="shared" si="12"/>
        <v>61.1239848227493</v>
      </c>
      <c r="AF29" s="711">
        <f t="shared" si="12"/>
        <v>61.1239848227493</v>
      </c>
      <c r="AG29" s="711">
        <f t="shared" si="12"/>
        <v>61.1239848227493</v>
      </c>
      <c r="AH29" s="711">
        <f t="shared" si="12"/>
        <v>61.1239848227493</v>
      </c>
      <c r="AI29" s="711">
        <f t="shared" si="12"/>
        <v>61.1239848227493</v>
      </c>
      <c r="AJ29" s="711">
        <f t="shared" si="12"/>
        <v>61.1239848227493</v>
      </c>
      <c r="AK29" s="711">
        <f t="shared" ref="AK29:BP29" si="13" xml:space="preserve"> AK$18</f>
        <v>62.043375337373959</v>
      </c>
      <c r="AL29" s="711">
        <f t="shared" si="13"/>
        <v>62.043375337373959</v>
      </c>
      <c r="AM29" s="711">
        <f t="shared" si="13"/>
        <v>62.043375337373959</v>
      </c>
      <c r="AN29" s="711">
        <f t="shared" si="13"/>
        <v>62.043375337373959</v>
      </c>
      <c r="AO29" s="711">
        <f t="shared" si="13"/>
        <v>62.043375337373959</v>
      </c>
      <c r="AP29" s="711">
        <f t="shared" si="13"/>
        <v>62.043375337373959</v>
      </c>
      <c r="AQ29" s="711">
        <f t="shared" si="13"/>
        <v>62.043375337373959</v>
      </c>
      <c r="AR29" s="711">
        <f t="shared" si="13"/>
        <v>62.043375337373959</v>
      </c>
      <c r="AS29" s="711">
        <f t="shared" si="13"/>
        <v>62.043375337373959</v>
      </c>
      <c r="AT29" s="711">
        <f t="shared" si="13"/>
        <v>62.043375337373959</v>
      </c>
      <c r="AU29" s="711">
        <f t="shared" si="13"/>
        <v>62.043375337373959</v>
      </c>
      <c r="AV29" s="711">
        <f t="shared" si="13"/>
        <v>62.043375337373959</v>
      </c>
      <c r="AW29" s="711">
        <f t="shared" si="13"/>
        <v>62.974025967434571</v>
      </c>
      <c r="AX29" s="711">
        <f t="shared" si="13"/>
        <v>62.974025967434571</v>
      </c>
      <c r="AY29" s="711">
        <f t="shared" si="13"/>
        <v>62.974025967434571</v>
      </c>
      <c r="AZ29" s="711">
        <f t="shared" si="13"/>
        <v>62.974025967434571</v>
      </c>
      <c r="BA29" s="711">
        <f t="shared" si="13"/>
        <v>62.974025967434571</v>
      </c>
      <c r="BB29" s="711">
        <f t="shared" si="13"/>
        <v>62.974025967434571</v>
      </c>
      <c r="BC29" s="711">
        <f t="shared" si="13"/>
        <v>62.974025967434571</v>
      </c>
      <c r="BD29" s="711">
        <f t="shared" si="13"/>
        <v>62.974025967434571</v>
      </c>
      <c r="BE29" s="711">
        <f t="shared" si="13"/>
        <v>62.974025967434571</v>
      </c>
      <c r="BF29" s="711">
        <f t="shared" si="13"/>
        <v>62.974025967434571</v>
      </c>
      <c r="BG29" s="711">
        <f t="shared" si="13"/>
        <v>62.974025967434571</v>
      </c>
      <c r="BH29" s="711">
        <f t="shared" si="13"/>
        <v>62.974025967434571</v>
      </c>
      <c r="BI29" s="711">
        <f t="shared" si="13"/>
        <v>63.918636356946081</v>
      </c>
      <c r="BJ29" s="711">
        <f t="shared" si="13"/>
        <v>63.918636356946081</v>
      </c>
      <c r="BK29" s="711">
        <f t="shared" si="13"/>
        <v>63.918636356946081</v>
      </c>
      <c r="BL29" s="711">
        <f t="shared" si="13"/>
        <v>63.918636356946081</v>
      </c>
      <c r="BM29" s="711">
        <f t="shared" si="13"/>
        <v>63.918636356946081</v>
      </c>
      <c r="BN29" s="711">
        <f t="shared" si="13"/>
        <v>63.918636356946081</v>
      </c>
      <c r="BO29" s="711">
        <f t="shared" si="13"/>
        <v>63.918636356946081</v>
      </c>
      <c r="BP29" s="711">
        <f t="shared" si="13"/>
        <v>63.918636356946081</v>
      </c>
      <c r="BQ29" s="711">
        <f t="shared" ref="BQ29:CF29" si="14" xml:space="preserve"> BQ$18</f>
        <v>63.918636356946081</v>
      </c>
      <c r="BR29" s="711">
        <f t="shared" si="14"/>
        <v>63.918636356946081</v>
      </c>
      <c r="BS29" s="711">
        <f t="shared" si="14"/>
        <v>63.918636356946081</v>
      </c>
      <c r="BT29" s="711">
        <f t="shared" si="14"/>
        <v>63.918636356946081</v>
      </c>
      <c r="BU29" s="711">
        <f t="shared" si="14"/>
        <v>64.877415902300271</v>
      </c>
      <c r="BV29" s="711">
        <f t="shared" si="14"/>
        <v>64.877415902300271</v>
      </c>
      <c r="BW29" s="711">
        <f t="shared" si="14"/>
        <v>64.877415902300271</v>
      </c>
      <c r="BX29" s="711">
        <f t="shared" si="14"/>
        <v>64.877415902300271</v>
      </c>
      <c r="BY29" s="711">
        <f t="shared" si="14"/>
        <v>64.877415902300271</v>
      </c>
      <c r="BZ29" s="711">
        <f t="shared" si="14"/>
        <v>64.877415902300271</v>
      </c>
      <c r="CA29" s="711">
        <f t="shared" si="14"/>
        <v>64.877415902300271</v>
      </c>
      <c r="CB29" s="711">
        <f t="shared" si="14"/>
        <v>64.877415902300271</v>
      </c>
      <c r="CC29" s="711">
        <f t="shared" si="14"/>
        <v>64.877415902300271</v>
      </c>
      <c r="CD29" s="711">
        <f t="shared" si="14"/>
        <v>64.877415902300271</v>
      </c>
      <c r="CE29" s="711">
        <f t="shared" si="14"/>
        <v>64.877415902300271</v>
      </c>
      <c r="CF29" s="711">
        <f t="shared" si="14"/>
        <v>64.877415902300271</v>
      </c>
    </row>
    <row r="30" spans="1:84" s="703" customFormat="1" ht="13.2" customHeight="1" x14ac:dyDescent="0.25">
      <c r="A30" s="710"/>
      <c r="B30" s="697"/>
      <c r="C30" s="727"/>
      <c r="D30" s="702"/>
      <c r="E30" s="700" t="str">
        <f t="shared" ref="E30:AJ30" si="15" xml:space="preserve"> E$19</f>
        <v>Unit purchase rate - Trainers - forecast</v>
      </c>
      <c r="F30" s="700">
        <f t="shared" si="15"/>
        <v>0</v>
      </c>
      <c r="G30" s="700" t="str">
        <f t="shared" si="15"/>
        <v>GBP</v>
      </c>
      <c r="H30" s="700">
        <f t="shared" si="15"/>
        <v>0</v>
      </c>
      <c r="I30" s="700">
        <f t="shared" si="15"/>
        <v>0</v>
      </c>
      <c r="J30" s="711">
        <f t="shared" si="15"/>
        <v>0</v>
      </c>
      <c r="K30" s="711">
        <f t="shared" si="15"/>
        <v>0</v>
      </c>
      <c r="L30" s="711">
        <f t="shared" si="15"/>
        <v>0</v>
      </c>
      <c r="M30" s="711">
        <f t="shared" si="15"/>
        <v>0</v>
      </c>
      <c r="N30" s="711">
        <f t="shared" si="15"/>
        <v>0</v>
      </c>
      <c r="O30" s="711">
        <f t="shared" si="15"/>
        <v>0</v>
      </c>
      <c r="P30" s="711">
        <f t="shared" si="15"/>
        <v>0</v>
      </c>
      <c r="Q30" s="711">
        <f t="shared" si="15"/>
        <v>0</v>
      </c>
      <c r="R30" s="711">
        <f t="shared" si="15"/>
        <v>0</v>
      </c>
      <c r="S30" s="711">
        <f t="shared" si="15"/>
        <v>0</v>
      </c>
      <c r="T30" s="711">
        <f t="shared" si="15"/>
        <v>0</v>
      </c>
      <c r="U30" s="711">
        <f t="shared" si="15"/>
        <v>0</v>
      </c>
      <c r="V30" s="711">
        <f t="shared" si="15"/>
        <v>0</v>
      </c>
      <c r="W30" s="711">
        <f t="shared" si="15"/>
        <v>0</v>
      </c>
      <c r="X30" s="711">
        <f t="shared" si="15"/>
        <v>0</v>
      </c>
      <c r="Y30" s="711">
        <f t="shared" si="15"/>
        <v>90.911740093035789</v>
      </c>
      <c r="Z30" s="711">
        <f t="shared" si="15"/>
        <v>90.911740093035789</v>
      </c>
      <c r="AA30" s="711">
        <f t="shared" si="15"/>
        <v>90.911740093035789</v>
      </c>
      <c r="AB30" s="711">
        <f t="shared" si="15"/>
        <v>90.911740093035789</v>
      </c>
      <c r="AC30" s="711">
        <f t="shared" si="15"/>
        <v>90.911740093035789</v>
      </c>
      <c r="AD30" s="711">
        <f t="shared" si="15"/>
        <v>90.911740093035789</v>
      </c>
      <c r="AE30" s="711">
        <f t="shared" si="15"/>
        <v>90.911740093035789</v>
      </c>
      <c r="AF30" s="711">
        <f t="shared" si="15"/>
        <v>90.911740093035789</v>
      </c>
      <c r="AG30" s="711">
        <f t="shared" si="15"/>
        <v>90.911740093035789</v>
      </c>
      <c r="AH30" s="711">
        <f t="shared" si="15"/>
        <v>90.911740093035789</v>
      </c>
      <c r="AI30" s="711">
        <f t="shared" si="15"/>
        <v>90.911740093035789</v>
      </c>
      <c r="AJ30" s="711">
        <f t="shared" si="15"/>
        <v>90.911740093035789</v>
      </c>
      <c r="AK30" s="711">
        <f t="shared" ref="AK30:BP30" si="16" xml:space="preserve"> AK$19</f>
        <v>92.279180251787537</v>
      </c>
      <c r="AL30" s="711">
        <f t="shared" si="16"/>
        <v>92.279180251787537</v>
      </c>
      <c r="AM30" s="711">
        <f t="shared" si="16"/>
        <v>92.279180251787537</v>
      </c>
      <c r="AN30" s="711">
        <f t="shared" si="16"/>
        <v>92.279180251787537</v>
      </c>
      <c r="AO30" s="711">
        <f t="shared" si="16"/>
        <v>92.279180251787537</v>
      </c>
      <c r="AP30" s="711">
        <f t="shared" si="16"/>
        <v>92.279180251787537</v>
      </c>
      <c r="AQ30" s="711">
        <f t="shared" si="16"/>
        <v>92.279180251787537</v>
      </c>
      <c r="AR30" s="711">
        <f t="shared" si="16"/>
        <v>92.279180251787537</v>
      </c>
      <c r="AS30" s="711">
        <f t="shared" si="16"/>
        <v>92.279180251787537</v>
      </c>
      <c r="AT30" s="711">
        <f t="shared" si="16"/>
        <v>92.279180251787537</v>
      </c>
      <c r="AU30" s="711">
        <f t="shared" si="16"/>
        <v>92.279180251787537</v>
      </c>
      <c r="AV30" s="711">
        <f t="shared" si="16"/>
        <v>92.279180251787537</v>
      </c>
      <c r="AW30" s="711">
        <f t="shared" si="16"/>
        <v>93.66336795556434</v>
      </c>
      <c r="AX30" s="711">
        <f t="shared" si="16"/>
        <v>93.66336795556434</v>
      </c>
      <c r="AY30" s="711">
        <f t="shared" si="16"/>
        <v>93.66336795556434</v>
      </c>
      <c r="AZ30" s="711">
        <f t="shared" si="16"/>
        <v>93.66336795556434</v>
      </c>
      <c r="BA30" s="711">
        <f t="shared" si="16"/>
        <v>93.66336795556434</v>
      </c>
      <c r="BB30" s="711">
        <f t="shared" si="16"/>
        <v>93.66336795556434</v>
      </c>
      <c r="BC30" s="711">
        <f t="shared" si="16"/>
        <v>93.66336795556434</v>
      </c>
      <c r="BD30" s="711">
        <f t="shared" si="16"/>
        <v>93.66336795556434</v>
      </c>
      <c r="BE30" s="711">
        <f t="shared" si="16"/>
        <v>93.66336795556434</v>
      </c>
      <c r="BF30" s="711">
        <f t="shared" si="16"/>
        <v>93.66336795556434</v>
      </c>
      <c r="BG30" s="711">
        <f t="shared" si="16"/>
        <v>93.66336795556434</v>
      </c>
      <c r="BH30" s="711">
        <f t="shared" si="16"/>
        <v>93.66336795556434</v>
      </c>
      <c r="BI30" s="711">
        <f t="shared" si="16"/>
        <v>95.068318474897794</v>
      </c>
      <c r="BJ30" s="711">
        <f t="shared" si="16"/>
        <v>95.068318474897794</v>
      </c>
      <c r="BK30" s="711">
        <f t="shared" si="16"/>
        <v>95.068318474897794</v>
      </c>
      <c r="BL30" s="711">
        <f t="shared" si="16"/>
        <v>95.068318474897794</v>
      </c>
      <c r="BM30" s="711">
        <f t="shared" si="16"/>
        <v>95.068318474897794</v>
      </c>
      <c r="BN30" s="711">
        <f t="shared" si="16"/>
        <v>95.068318474897794</v>
      </c>
      <c r="BO30" s="711">
        <f t="shared" si="16"/>
        <v>95.068318474897794</v>
      </c>
      <c r="BP30" s="711">
        <f t="shared" si="16"/>
        <v>95.068318474897794</v>
      </c>
      <c r="BQ30" s="711">
        <f t="shared" ref="BQ30:CF30" si="17" xml:space="preserve"> BQ$19</f>
        <v>95.068318474897794</v>
      </c>
      <c r="BR30" s="711">
        <f t="shared" si="17"/>
        <v>95.068318474897794</v>
      </c>
      <c r="BS30" s="711">
        <f t="shared" si="17"/>
        <v>95.068318474897794</v>
      </c>
      <c r="BT30" s="711">
        <f t="shared" si="17"/>
        <v>95.068318474897794</v>
      </c>
      <c r="BU30" s="711">
        <f t="shared" si="17"/>
        <v>96.494343252021267</v>
      </c>
      <c r="BV30" s="711">
        <f t="shared" si="17"/>
        <v>96.494343252021267</v>
      </c>
      <c r="BW30" s="711">
        <f t="shared" si="17"/>
        <v>96.494343252021267</v>
      </c>
      <c r="BX30" s="711">
        <f t="shared" si="17"/>
        <v>96.494343252021267</v>
      </c>
      <c r="BY30" s="711">
        <f t="shared" si="17"/>
        <v>96.494343252021267</v>
      </c>
      <c r="BZ30" s="711">
        <f t="shared" si="17"/>
        <v>96.494343252021267</v>
      </c>
      <c r="CA30" s="711">
        <f t="shared" si="17"/>
        <v>96.494343252021267</v>
      </c>
      <c r="CB30" s="711">
        <f t="shared" si="17"/>
        <v>96.494343252021267</v>
      </c>
      <c r="CC30" s="711">
        <f t="shared" si="17"/>
        <v>96.494343252021267</v>
      </c>
      <c r="CD30" s="711">
        <f t="shared" si="17"/>
        <v>96.494343252021267</v>
      </c>
      <c r="CE30" s="711">
        <f t="shared" si="17"/>
        <v>96.494343252021267</v>
      </c>
      <c r="CF30" s="711">
        <f t="shared" si="17"/>
        <v>96.494343252021267</v>
      </c>
    </row>
    <row r="31" spans="1:84" s="703" customFormat="1" ht="13.2" customHeight="1" x14ac:dyDescent="0.25">
      <c r="A31" s="710"/>
      <c r="B31" s="697"/>
      <c r="C31" s="727"/>
      <c r="D31" s="702"/>
      <c r="E31" s="700" t="str">
        <f t="shared" ref="E31:AJ31" si="18" xml:space="preserve"> E$20</f>
        <v>Unit purchase rate - Boots - forecast</v>
      </c>
      <c r="F31" s="700">
        <f t="shared" si="18"/>
        <v>0</v>
      </c>
      <c r="G31" s="700" t="str">
        <f t="shared" si="18"/>
        <v>GBP</v>
      </c>
      <c r="H31" s="700">
        <f t="shared" si="18"/>
        <v>0</v>
      </c>
      <c r="I31" s="700">
        <f t="shared" si="18"/>
        <v>0</v>
      </c>
      <c r="J31" s="711">
        <f t="shared" si="18"/>
        <v>0</v>
      </c>
      <c r="K31" s="711">
        <f t="shared" si="18"/>
        <v>0</v>
      </c>
      <c r="L31" s="711">
        <f t="shared" si="18"/>
        <v>0</v>
      </c>
      <c r="M31" s="711">
        <f t="shared" si="18"/>
        <v>0</v>
      </c>
      <c r="N31" s="711">
        <f t="shared" si="18"/>
        <v>0</v>
      </c>
      <c r="O31" s="711">
        <f t="shared" si="18"/>
        <v>0</v>
      </c>
      <c r="P31" s="711">
        <f t="shared" si="18"/>
        <v>0</v>
      </c>
      <c r="Q31" s="711">
        <f t="shared" si="18"/>
        <v>0</v>
      </c>
      <c r="R31" s="711">
        <f t="shared" si="18"/>
        <v>0</v>
      </c>
      <c r="S31" s="711">
        <f t="shared" si="18"/>
        <v>0</v>
      </c>
      <c r="T31" s="711">
        <f t="shared" si="18"/>
        <v>0</v>
      </c>
      <c r="U31" s="711">
        <f t="shared" si="18"/>
        <v>0</v>
      </c>
      <c r="V31" s="711">
        <f t="shared" si="18"/>
        <v>0</v>
      </c>
      <c r="W31" s="711">
        <f t="shared" si="18"/>
        <v>0</v>
      </c>
      <c r="X31" s="711">
        <f t="shared" si="18"/>
        <v>0</v>
      </c>
      <c r="Y31" s="711">
        <f t="shared" si="18"/>
        <v>91.685977234123953</v>
      </c>
      <c r="Z31" s="711">
        <f t="shared" si="18"/>
        <v>91.685977234123953</v>
      </c>
      <c r="AA31" s="711">
        <f t="shared" si="18"/>
        <v>91.685977234123953</v>
      </c>
      <c r="AB31" s="711">
        <f t="shared" si="18"/>
        <v>91.685977234123953</v>
      </c>
      <c r="AC31" s="711">
        <f t="shared" si="18"/>
        <v>91.685977234123953</v>
      </c>
      <c r="AD31" s="711">
        <f t="shared" si="18"/>
        <v>91.685977234123953</v>
      </c>
      <c r="AE31" s="711">
        <f t="shared" si="18"/>
        <v>91.685977234123953</v>
      </c>
      <c r="AF31" s="711">
        <f t="shared" si="18"/>
        <v>91.685977234123953</v>
      </c>
      <c r="AG31" s="711">
        <f t="shared" si="18"/>
        <v>91.685977234123953</v>
      </c>
      <c r="AH31" s="711">
        <f t="shared" si="18"/>
        <v>91.685977234123953</v>
      </c>
      <c r="AI31" s="711">
        <f t="shared" si="18"/>
        <v>91.685977234123953</v>
      </c>
      <c r="AJ31" s="711">
        <f t="shared" si="18"/>
        <v>91.685977234123953</v>
      </c>
      <c r="AK31" s="711">
        <f t="shared" ref="AK31:BP31" si="19" xml:space="preserve"> AK$20</f>
        <v>93.065063006060939</v>
      </c>
      <c r="AL31" s="711">
        <f t="shared" si="19"/>
        <v>93.065063006060939</v>
      </c>
      <c r="AM31" s="711">
        <f t="shared" si="19"/>
        <v>93.065063006060939</v>
      </c>
      <c r="AN31" s="711">
        <f t="shared" si="19"/>
        <v>93.065063006060939</v>
      </c>
      <c r="AO31" s="711">
        <f t="shared" si="19"/>
        <v>93.065063006060939</v>
      </c>
      <c r="AP31" s="711">
        <f t="shared" si="19"/>
        <v>93.065063006060939</v>
      </c>
      <c r="AQ31" s="711">
        <f t="shared" si="19"/>
        <v>93.065063006060939</v>
      </c>
      <c r="AR31" s="711">
        <f t="shared" si="19"/>
        <v>93.065063006060939</v>
      </c>
      <c r="AS31" s="711">
        <f t="shared" si="19"/>
        <v>93.065063006060939</v>
      </c>
      <c r="AT31" s="711">
        <f t="shared" si="19"/>
        <v>93.065063006060939</v>
      </c>
      <c r="AU31" s="711">
        <f t="shared" si="19"/>
        <v>93.065063006060939</v>
      </c>
      <c r="AV31" s="711">
        <f t="shared" si="19"/>
        <v>93.065063006060939</v>
      </c>
      <c r="AW31" s="711">
        <f t="shared" si="19"/>
        <v>94.461038951151849</v>
      </c>
      <c r="AX31" s="711">
        <f t="shared" si="19"/>
        <v>94.461038951151849</v>
      </c>
      <c r="AY31" s="711">
        <f t="shared" si="19"/>
        <v>94.461038951151849</v>
      </c>
      <c r="AZ31" s="711">
        <f t="shared" si="19"/>
        <v>94.461038951151849</v>
      </c>
      <c r="BA31" s="711">
        <f t="shared" si="19"/>
        <v>94.461038951151849</v>
      </c>
      <c r="BB31" s="711">
        <f t="shared" si="19"/>
        <v>94.461038951151849</v>
      </c>
      <c r="BC31" s="711">
        <f t="shared" si="19"/>
        <v>94.461038951151849</v>
      </c>
      <c r="BD31" s="711">
        <f t="shared" si="19"/>
        <v>94.461038951151849</v>
      </c>
      <c r="BE31" s="711">
        <f t="shared" si="19"/>
        <v>94.461038951151849</v>
      </c>
      <c r="BF31" s="711">
        <f t="shared" si="19"/>
        <v>94.461038951151849</v>
      </c>
      <c r="BG31" s="711">
        <f t="shared" si="19"/>
        <v>94.461038951151849</v>
      </c>
      <c r="BH31" s="711">
        <f t="shared" si="19"/>
        <v>94.461038951151849</v>
      </c>
      <c r="BI31" s="711">
        <f t="shared" si="19"/>
        <v>95.877954535419121</v>
      </c>
      <c r="BJ31" s="711">
        <f t="shared" si="19"/>
        <v>95.877954535419121</v>
      </c>
      <c r="BK31" s="711">
        <f t="shared" si="19"/>
        <v>95.877954535419121</v>
      </c>
      <c r="BL31" s="711">
        <f t="shared" si="19"/>
        <v>95.877954535419121</v>
      </c>
      <c r="BM31" s="711">
        <f t="shared" si="19"/>
        <v>95.877954535419121</v>
      </c>
      <c r="BN31" s="711">
        <f t="shared" si="19"/>
        <v>95.877954535419121</v>
      </c>
      <c r="BO31" s="711">
        <f t="shared" si="19"/>
        <v>95.877954535419121</v>
      </c>
      <c r="BP31" s="711">
        <f t="shared" si="19"/>
        <v>95.877954535419121</v>
      </c>
      <c r="BQ31" s="711">
        <f t="shared" ref="BQ31:CF31" si="20" xml:space="preserve"> BQ$20</f>
        <v>95.877954535419121</v>
      </c>
      <c r="BR31" s="711">
        <f t="shared" si="20"/>
        <v>95.877954535419121</v>
      </c>
      <c r="BS31" s="711">
        <f t="shared" si="20"/>
        <v>95.877954535419121</v>
      </c>
      <c r="BT31" s="711">
        <f t="shared" si="20"/>
        <v>95.877954535419121</v>
      </c>
      <c r="BU31" s="711">
        <f t="shared" si="20"/>
        <v>97.316123853450407</v>
      </c>
      <c r="BV31" s="711">
        <f t="shared" si="20"/>
        <v>97.316123853450407</v>
      </c>
      <c r="BW31" s="711">
        <f t="shared" si="20"/>
        <v>97.316123853450407</v>
      </c>
      <c r="BX31" s="711">
        <f t="shared" si="20"/>
        <v>97.316123853450407</v>
      </c>
      <c r="BY31" s="711">
        <f t="shared" si="20"/>
        <v>97.316123853450407</v>
      </c>
      <c r="BZ31" s="711">
        <f t="shared" si="20"/>
        <v>97.316123853450407</v>
      </c>
      <c r="CA31" s="711">
        <f t="shared" si="20"/>
        <v>97.316123853450407</v>
      </c>
      <c r="CB31" s="711">
        <f t="shared" si="20"/>
        <v>97.316123853450407</v>
      </c>
      <c r="CC31" s="711">
        <f t="shared" si="20"/>
        <v>97.316123853450407</v>
      </c>
      <c r="CD31" s="711">
        <f t="shared" si="20"/>
        <v>97.316123853450407</v>
      </c>
      <c r="CE31" s="711">
        <f t="shared" si="20"/>
        <v>97.316123853450407</v>
      </c>
      <c r="CF31" s="711">
        <f t="shared" si="20"/>
        <v>97.316123853450407</v>
      </c>
    </row>
    <row r="32" spans="1:84" ht="4.95" customHeight="1" x14ac:dyDescent="0.25">
      <c r="G32" s="181"/>
      <c r="J32" s="649"/>
      <c r="K32" s="649"/>
      <c r="L32" s="649"/>
      <c r="M32" s="649"/>
      <c r="N32" s="649"/>
      <c r="O32" s="649"/>
      <c r="P32" s="649"/>
      <c r="Q32" s="649"/>
      <c r="R32" s="649"/>
      <c r="S32" s="649"/>
      <c r="T32" s="649"/>
      <c r="U32" s="649"/>
      <c r="V32" s="649"/>
      <c r="W32" s="649"/>
      <c r="X32" s="649"/>
      <c r="Y32" s="649"/>
      <c r="Z32" s="649"/>
      <c r="AA32" s="649"/>
      <c r="AB32" s="649"/>
      <c r="AC32" s="649"/>
      <c r="AD32" s="649"/>
      <c r="AE32" s="649"/>
      <c r="AF32" s="649"/>
      <c r="AG32" s="649"/>
      <c r="AH32" s="649"/>
      <c r="AI32" s="649"/>
      <c r="AJ32" s="649"/>
      <c r="AK32" s="649"/>
      <c r="AL32" s="649"/>
      <c r="AM32" s="649"/>
      <c r="AN32" s="649"/>
      <c r="AO32" s="649"/>
      <c r="AP32" s="649"/>
      <c r="AQ32" s="649"/>
      <c r="AR32" s="649"/>
      <c r="AS32" s="649"/>
      <c r="AT32" s="649"/>
      <c r="AU32" s="649"/>
      <c r="AV32" s="649"/>
      <c r="AW32" s="649"/>
      <c r="AX32" s="649"/>
      <c r="AY32" s="649"/>
      <c r="AZ32" s="649"/>
      <c r="BA32" s="649"/>
      <c r="BB32" s="649"/>
      <c r="BC32" s="649"/>
      <c r="BD32" s="649"/>
      <c r="BE32" s="649"/>
      <c r="BF32" s="649"/>
      <c r="BG32" s="649"/>
      <c r="BH32" s="649"/>
      <c r="BI32" s="649"/>
      <c r="BJ32" s="649"/>
      <c r="BK32" s="649"/>
      <c r="BL32" s="649"/>
      <c r="BM32" s="649"/>
      <c r="BN32" s="649"/>
      <c r="BO32" s="649"/>
      <c r="BP32" s="649"/>
      <c r="BQ32" s="649"/>
      <c r="BR32" s="649"/>
      <c r="BS32" s="649"/>
      <c r="BT32" s="649"/>
      <c r="BU32" s="649"/>
      <c r="BV32" s="649"/>
      <c r="BW32" s="649"/>
      <c r="BX32" s="649"/>
      <c r="BY32" s="649"/>
      <c r="BZ32" s="649"/>
      <c r="CA32" s="649"/>
      <c r="CB32" s="649"/>
      <c r="CC32" s="649"/>
      <c r="CD32" s="649"/>
      <c r="CE32" s="649"/>
      <c r="CF32" s="649"/>
    </row>
    <row r="33" spans="1:84" s="187" customFormat="1" x14ac:dyDescent="0.25">
      <c r="A33" s="77"/>
      <c r="B33" s="78"/>
      <c r="C33" s="103"/>
      <c r="D33" s="79"/>
      <c r="E33" s="122" t="str">
        <f xml:space="preserve"> Time!E$48</f>
        <v>Actuals period flag</v>
      </c>
      <c r="F33" s="122">
        <f xml:space="preserve"> Time!F$48</f>
        <v>0</v>
      </c>
      <c r="G33" s="227" t="str">
        <f xml:space="preserve"> Time!G$48</f>
        <v>flag</v>
      </c>
      <c r="H33" s="122">
        <f xml:space="preserve"> Time!H$48</f>
        <v>0</v>
      </c>
      <c r="I33" s="122">
        <f xml:space="preserve"> Time!I$48</f>
        <v>0</v>
      </c>
      <c r="J33" s="653">
        <f xml:space="preserve"> Time!J$48</f>
        <v>13</v>
      </c>
      <c r="K33" s="653">
        <f xml:space="preserve"> Time!K$48</f>
        <v>0</v>
      </c>
      <c r="L33" s="653">
        <f xml:space="preserve"> Time!L$48</f>
        <v>1</v>
      </c>
      <c r="M33" s="653">
        <f xml:space="preserve"> Time!M$48</f>
        <v>1</v>
      </c>
      <c r="N33" s="653">
        <f xml:space="preserve"> Time!N$48</f>
        <v>1</v>
      </c>
      <c r="O33" s="653">
        <f xml:space="preserve"> Time!O$48</f>
        <v>1</v>
      </c>
      <c r="P33" s="653">
        <f xml:space="preserve"> Time!P$48</f>
        <v>1</v>
      </c>
      <c r="Q33" s="653">
        <f xml:space="preserve"> Time!Q$48</f>
        <v>1</v>
      </c>
      <c r="R33" s="653">
        <f xml:space="preserve"> Time!R$48</f>
        <v>1</v>
      </c>
      <c r="S33" s="653">
        <f xml:space="preserve"> Time!S$48</f>
        <v>1</v>
      </c>
      <c r="T33" s="653">
        <f xml:space="preserve"> Time!T$48</f>
        <v>1</v>
      </c>
      <c r="U33" s="653">
        <f xml:space="preserve"> Time!U$48</f>
        <v>1</v>
      </c>
      <c r="V33" s="653">
        <f xml:space="preserve"> Time!V$48</f>
        <v>1</v>
      </c>
      <c r="W33" s="653">
        <f xml:space="preserve"> Time!W$48</f>
        <v>1</v>
      </c>
      <c r="X33" s="653">
        <f xml:space="preserve"> Time!X$48</f>
        <v>1</v>
      </c>
      <c r="Y33" s="653">
        <f xml:space="preserve"> Time!Y$48</f>
        <v>0</v>
      </c>
      <c r="Z33" s="653">
        <f xml:space="preserve"> Time!Z$48</f>
        <v>0</v>
      </c>
      <c r="AA33" s="653">
        <f xml:space="preserve"> Time!AA$48</f>
        <v>0</v>
      </c>
      <c r="AB33" s="653">
        <f xml:space="preserve"> Time!AB$48</f>
        <v>0</v>
      </c>
      <c r="AC33" s="653">
        <f xml:space="preserve"> Time!AC$48</f>
        <v>0</v>
      </c>
      <c r="AD33" s="653">
        <f xml:space="preserve"> Time!AD$48</f>
        <v>0</v>
      </c>
      <c r="AE33" s="653">
        <f xml:space="preserve"> Time!AE$48</f>
        <v>0</v>
      </c>
      <c r="AF33" s="653">
        <f xml:space="preserve"> Time!AF$48</f>
        <v>0</v>
      </c>
      <c r="AG33" s="653">
        <f xml:space="preserve"> Time!AG$48</f>
        <v>0</v>
      </c>
      <c r="AH33" s="653">
        <f xml:space="preserve"> Time!AH$48</f>
        <v>0</v>
      </c>
      <c r="AI33" s="653">
        <f xml:space="preserve"> Time!AI$48</f>
        <v>0</v>
      </c>
      <c r="AJ33" s="653">
        <f xml:space="preserve"> Time!AJ$48</f>
        <v>0</v>
      </c>
      <c r="AK33" s="653">
        <f xml:space="preserve"> Time!AK$48</f>
        <v>0</v>
      </c>
      <c r="AL33" s="653">
        <f xml:space="preserve"> Time!AL$48</f>
        <v>0</v>
      </c>
      <c r="AM33" s="653">
        <f xml:space="preserve"> Time!AM$48</f>
        <v>0</v>
      </c>
      <c r="AN33" s="653">
        <f xml:space="preserve"> Time!AN$48</f>
        <v>0</v>
      </c>
      <c r="AO33" s="653">
        <f xml:space="preserve"> Time!AO$48</f>
        <v>0</v>
      </c>
      <c r="AP33" s="653">
        <f xml:space="preserve"> Time!AP$48</f>
        <v>0</v>
      </c>
      <c r="AQ33" s="653">
        <f xml:space="preserve"> Time!AQ$48</f>
        <v>0</v>
      </c>
      <c r="AR33" s="653">
        <f xml:space="preserve"> Time!AR$48</f>
        <v>0</v>
      </c>
      <c r="AS33" s="653">
        <f xml:space="preserve"> Time!AS$48</f>
        <v>0</v>
      </c>
      <c r="AT33" s="653">
        <f xml:space="preserve"> Time!AT$48</f>
        <v>0</v>
      </c>
      <c r="AU33" s="653">
        <f xml:space="preserve"> Time!AU$48</f>
        <v>0</v>
      </c>
      <c r="AV33" s="653">
        <f xml:space="preserve"> Time!AV$48</f>
        <v>0</v>
      </c>
      <c r="AW33" s="653">
        <f xml:space="preserve"> Time!AW$48</f>
        <v>0</v>
      </c>
      <c r="AX33" s="653">
        <f xml:space="preserve"> Time!AX$48</f>
        <v>0</v>
      </c>
      <c r="AY33" s="653">
        <f xml:space="preserve"> Time!AY$48</f>
        <v>0</v>
      </c>
      <c r="AZ33" s="653">
        <f xml:space="preserve"> Time!AZ$48</f>
        <v>0</v>
      </c>
      <c r="BA33" s="653">
        <f xml:space="preserve"> Time!BA$48</f>
        <v>0</v>
      </c>
      <c r="BB33" s="653">
        <f xml:space="preserve"> Time!BB$48</f>
        <v>0</v>
      </c>
      <c r="BC33" s="653">
        <f xml:space="preserve"> Time!BC$48</f>
        <v>0</v>
      </c>
      <c r="BD33" s="653">
        <f xml:space="preserve"> Time!BD$48</f>
        <v>0</v>
      </c>
      <c r="BE33" s="653">
        <f xml:space="preserve"> Time!BE$48</f>
        <v>0</v>
      </c>
      <c r="BF33" s="653">
        <f xml:space="preserve"> Time!BF$48</f>
        <v>0</v>
      </c>
      <c r="BG33" s="653">
        <f xml:space="preserve"> Time!BG$48</f>
        <v>0</v>
      </c>
      <c r="BH33" s="653">
        <f xml:space="preserve"> Time!BH$48</f>
        <v>0</v>
      </c>
      <c r="BI33" s="653">
        <f xml:space="preserve"> Time!BI$48</f>
        <v>0</v>
      </c>
      <c r="BJ33" s="653">
        <f xml:space="preserve"> Time!BJ$48</f>
        <v>0</v>
      </c>
      <c r="BK33" s="653">
        <f xml:space="preserve"> Time!BK$48</f>
        <v>0</v>
      </c>
      <c r="BL33" s="653">
        <f xml:space="preserve"> Time!BL$48</f>
        <v>0</v>
      </c>
      <c r="BM33" s="653">
        <f xml:space="preserve"> Time!BM$48</f>
        <v>0</v>
      </c>
      <c r="BN33" s="653">
        <f xml:space="preserve"> Time!BN$48</f>
        <v>0</v>
      </c>
      <c r="BO33" s="653">
        <f xml:space="preserve"> Time!BO$48</f>
        <v>0</v>
      </c>
      <c r="BP33" s="653">
        <f xml:space="preserve"> Time!BP$48</f>
        <v>0</v>
      </c>
      <c r="BQ33" s="653">
        <f xml:space="preserve"> Time!BQ$48</f>
        <v>0</v>
      </c>
      <c r="BR33" s="653">
        <f xml:space="preserve"> Time!BR$48</f>
        <v>0</v>
      </c>
      <c r="BS33" s="653">
        <f xml:space="preserve"> Time!BS$48</f>
        <v>0</v>
      </c>
      <c r="BT33" s="653">
        <f xml:space="preserve"> Time!BT$48</f>
        <v>0</v>
      </c>
      <c r="BU33" s="653">
        <f xml:space="preserve"> Time!BU$48</f>
        <v>0</v>
      </c>
      <c r="BV33" s="653">
        <f xml:space="preserve"> Time!BV$48</f>
        <v>0</v>
      </c>
      <c r="BW33" s="653">
        <f xml:space="preserve"> Time!BW$48</f>
        <v>0</v>
      </c>
      <c r="BX33" s="653">
        <f xml:space="preserve"> Time!BX$48</f>
        <v>0</v>
      </c>
      <c r="BY33" s="653">
        <f xml:space="preserve"> Time!BY$48</f>
        <v>0</v>
      </c>
      <c r="BZ33" s="653">
        <f xml:space="preserve"> Time!BZ$48</f>
        <v>0</v>
      </c>
      <c r="CA33" s="653">
        <f xml:space="preserve"> Time!CA$48</f>
        <v>0</v>
      </c>
      <c r="CB33" s="653">
        <f xml:space="preserve"> Time!CB$48</f>
        <v>0</v>
      </c>
      <c r="CC33" s="653">
        <f xml:space="preserve"> Time!CC$48</f>
        <v>0</v>
      </c>
      <c r="CD33" s="653">
        <f xml:space="preserve"> Time!CD$48</f>
        <v>0</v>
      </c>
      <c r="CE33" s="653">
        <f xml:space="preserve"> Time!CE$48</f>
        <v>0</v>
      </c>
      <c r="CF33" s="653">
        <f xml:space="preserve"> Time!CF$48</f>
        <v>0</v>
      </c>
    </row>
    <row r="34" spans="1:84" s="187" customFormat="1" ht="4.95" customHeight="1" x14ac:dyDescent="0.25">
      <c r="A34" s="77"/>
      <c r="B34" s="78"/>
      <c r="C34" s="103"/>
      <c r="D34" s="79"/>
      <c r="E34" s="122"/>
      <c r="F34" s="122"/>
      <c r="G34" s="227"/>
      <c r="H34" s="122"/>
      <c r="I34" s="122"/>
      <c r="J34" s="653"/>
      <c r="K34" s="653"/>
      <c r="L34" s="653"/>
      <c r="M34" s="653"/>
      <c r="N34" s="653"/>
      <c r="O34" s="653"/>
      <c r="P34" s="653"/>
      <c r="Q34" s="653"/>
      <c r="R34" s="653"/>
      <c r="S34" s="653"/>
      <c r="T34" s="653"/>
      <c r="U34" s="653"/>
      <c r="V34" s="653"/>
      <c r="W34" s="653"/>
      <c r="X34" s="653"/>
      <c r="Y34" s="653"/>
      <c r="Z34" s="653"/>
      <c r="AA34" s="653"/>
      <c r="AB34" s="653"/>
      <c r="AC34" s="653"/>
      <c r="AD34" s="653"/>
      <c r="AE34" s="653"/>
      <c r="AF34" s="653"/>
      <c r="AG34" s="653"/>
      <c r="AH34" s="653"/>
      <c r="AI34" s="653"/>
      <c r="AJ34" s="653"/>
      <c r="AK34" s="653"/>
      <c r="AL34" s="653"/>
      <c r="AM34" s="653"/>
      <c r="AN34" s="653"/>
      <c r="AO34" s="653"/>
      <c r="AP34" s="653"/>
      <c r="AQ34" s="653"/>
      <c r="AR34" s="653"/>
      <c r="AS34" s="653"/>
      <c r="AT34" s="653"/>
      <c r="AU34" s="653"/>
      <c r="AV34" s="653"/>
      <c r="AW34" s="653"/>
      <c r="AX34" s="653"/>
      <c r="AY34" s="653"/>
      <c r="AZ34" s="653"/>
      <c r="BA34" s="653"/>
      <c r="BB34" s="653"/>
      <c r="BC34" s="653"/>
      <c r="BD34" s="653"/>
      <c r="BE34" s="653"/>
      <c r="BF34" s="653"/>
      <c r="BG34" s="653"/>
      <c r="BH34" s="653"/>
      <c r="BI34" s="653"/>
      <c r="BJ34" s="653"/>
      <c r="BK34" s="653"/>
      <c r="BL34" s="653"/>
      <c r="BM34" s="653"/>
      <c r="BN34" s="653"/>
      <c r="BO34" s="653"/>
      <c r="BP34" s="653"/>
      <c r="BQ34" s="653"/>
      <c r="BR34" s="653"/>
      <c r="BS34" s="653"/>
      <c r="BT34" s="653"/>
      <c r="BU34" s="653"/>
      <c r="BV34" s="653"/>
      <c r="BW34" s="653"/>
      <c r="BX34" s="653"/>
      <c r="BY34" s="653"/>
      <c r="BZ34" s="653"/>
      <c r="CA34" s="653"/>
      <c r="CB34" s="653"/>
      <c r="CC34" s="653"/>
      <c r="CD34" s="653"/>
      <c r="CE34" s="653"/>
      <c r="CF34" s="653"/>
    </row>
    <row r="35" spans="1:84" s="779" customFormat="1" ht="13.2" customHeight="1" x14ac:dyDescent="0.25">
      <c r="A35" s="710"/>
      <c r="B35" s="697"/>
      <c r="C35" s="727"/>
      <c r="D35" s="702"/>
      <c r="E35" s="700" t="str">
        <f xml:space="preserve"> "Unit purchase rate - " &amp; SetUp!$E$25</f>
        <v>Unit purchase rate - Shoes</v>
      </c>
      <c r="F35" s="700"/>
      <c r="G35" s="778" t="s">
        <v>40</v>
      </c>
      <c r="H35" s="712"/>
      <c r="I35" s="710"/>
      <c r="J35" s="711">
        <f xml:space="preserve"> SUM(L35:CF35)</f>
        <v>4499.2492606416508</v>
      </c>
      <c r="K35" s="711"/>
      <c r="L35" s="711">
        <f t="shared" ref="L35:AQ35" si="21" xml:space="preserve"> IF(L$33 = 1, L25, L29)</f>
        <v>0</v>
      </c>
      <c r="M35" s="711">
        <f t="shared" si="21"/>
        <v>60</v>
      </c>
      <c r="N35" s="711">
        <f t="shared" si="21"/>
        <v>60</v>
      </c>
      <c r="O35" s="711">
        <f t="shared" si="21"/>
        <v>60</v>
      </c>
      <c r="P35" s="711">
        <f t="shared" si="21"/>
        <v>60</v>
      </c>
      <c r="Q35" s="711">
        <f t="shared" si="21"/>
        <v>60</v>
      </c>
      <c r="R35" s="711">
        <f t="shared" si="21"/>
        <v>60</v>
      </c>
      <c r="S35" s="711">
        <f t="shared" si="21"/>
        <v>60</v>
      </c>
      <c r="T35" s="711">
        <f t="shared" si="21"/>
        <v>60</v>
      </c>
      <c r="U35" s="711">
        <f t="shared" si="21"/>
        <v>60</v>
      </c>
      <c r="V35" s="711">
        <f t="shared" si="21"/>
        <v>60</v>
      </c>
      <c r="W35" s="711">
        <f t="shared" si="21"/>
        <v>60</v>
      </c>
      <c r="X35" s="711">
        <f t="shared" si="21"/>
        <v>60</v>
      </c>
      <c r="Y35" s="711">
        <f t="shared" si="21"/>
        <v>61.1239848227493</v>
      </c>
      <c r="Z35" s="711">
        <f t="shared" si="21"/>
        <v>61.1239848227493</v>
      </c>
      <c r="AA35" s="711">
        <f t="shared" si="21"/>
        <v>61.1239848227493</v>
      </c>
      <c r="AB35" s="711">
        <f t="shared" si="21"/>
        <v>61.1239848227493</v>
      </c>
      <c r="AC35" s="711">
        <f t="shared" si="21"/>
        <v>61.1239848227493</v>
      </c>
      <c r="AD35" s="711">
        <f t="shared" si="21"/>
        <v>61.1239848227493</v>
      </c>
      <c r="AE35" s="711">
        <f t="shared" si="21"/>
        <v>61.1239848227493</v>
      </c>
      <c r="AF35" s="711">
        <f t="shared" si="21"/>
        <v>61.1239848227493</v>
      </c>
      <c r="AG35" s="711">
        <f t="shared" si="21"/>
        <v>61.1239848227493</v>
      </c>
      <c r="AH35" s="711">
        <f t="shared" si="21"/>
        <v>61.1239848227493</v>
      </c>
      <c r="AI35" s="711">
        <f t="shared" si="21"/>
        <v>61.1239848227493</v>
      </c>
      <c r="AJ35" s="711">
        <f t="shared" si="21"/>
        <v>61.1239848227493</v>
      </c>
      <c r="AK35" s="711">
        <f t="shared" si="21"/>
        <v>62.043375337373959</v>
      </c>
      <c r="AL35" s="711">
        <f t="shared" si="21"/>
        <v>62.043375337373959</v>
      </c>
      <c r="AM35" s="711">
        <f t="shared" si="21"/>
        <v>62.043375337373959</v>
      </c>
      <c r="AN35" s="711">
        <f t="shared" si="21"/>
        <v>62.043375337373959</v>
      </c>
      <c r="AO35" s="711">
        <f t="shared" si="21"/>
        <v>62.043375337373959</v>
      </c>
      <c r="AP35" s="711">
        <f t="shared" si="21"/>
        <v>62.043375337373959</v>
      </c>
      <c r="AQ35" s="711">
        <f t="shared" si="21"/>
        <v>62.043375337373959</v>
      </c>
      <c r="AR35" s="711">
        <f t="shared" ref="AR35:BW35" si="22" xml:space="preserve"> IF(AR$33 = 1, AR25, AR29)</f>
        <v>62.043375337373959</v>
      </c>
      <c r="AS35" s="711">
        <f t="shared" si="22"/>
        <v>62.043375337373959</v>
      </c>
      <c r="AT35" s="711">
        <f t="shared" si="22"/>
        <v>62.043375337373959</v>
      </c>
      <c r="AU35" s="711">
        <f t="shared" si="22"/>
        <v>62.043375337373959</v>
      </c>
      <c r="AV35" s="711">
        <f t="shared" si="22"/>
        <v>62.043375337373959</v>
      </c>
      <c r="AW35" s="711">
        <f t="shared" si="22"/>
        <v>62.974025967434571</v>
      </c>
      <c r="AX35" s="711">
        <f t="shared" si="22"/>
        <v>62.974025967434571</v>
      </c>
      <c r="AY35" s="711">
        <f t="shared" si="22"/>
        <v>62.974025967434571</v>
      </c>
      <c r="AZ35" s="711">
        <f t="shared" si="22"/>
        <v>62.974025967434571</v>
      </c>
      <c r="BA35" s="711">
        <f t="shared" si="22"/>
        <v>62.974025967434571</v>
      </c>
      <c r="BB35" s="711">
        <f t="shared" si="22"/>
        <v>62.974025967434571</v>
      </c>
      <c r="BC35" s="711">
        <f t="shared" si="22"/>
        <v>62.974025967434571</v>
      </c>
      <c r="BD35" s="711">
        <f t="shared" si="22"/>
        <v>62.974025967434571</v>
      </c>
      <c r="BE35" s="711">
        <f t="shared" si="22"/>
        <v>62.974025967434571</v>
      </c>
      <c r="BF35" s="711">
        <f t="shared" si="22"/>
        <v>62.974025967434571</v>
      </c>
      <c r="BG35" s="711">
        <f t="shared" si="22"/>
        <v>62.974025967434571</v>
      </c>
      <c r="BH35" s="711">
        <f t="shared" si="22"/>
        <v>62.974025967434571</v>
      </c>
      <c r="BI35" s="711">
        <f t="shared" si="22"/>
        <v>63.918636356946081</v>
      </c>
      <c r="BJ35" s="711">
        <f t="shared" si="22"/>
        <v>63.918636356946081</v>
      </c>
      <c r="BK35" s="711">
        <f t="shared" si="22"/>
        <v>63.918636356946081</v>
      </c>
      <c r="BL35" s="711">
        <f t="shared" si="22"/>
        <v>63.918636356946081</v>
      </c>
      <c r="BM35" s="711">
        <f t="shared" si="22"/>
        <v>63.918636356946081</v>
      </c>
      <c r="BN35" s="711">
        <f t="shared" si="22"/>
        <v>63.918636356946081</v>
      </c>
      <c r="BO35" s="711">
        <f t="shared" si="22"/>
        <v>63.918636356946081</v>
      </c>
      <c r="BP35" s="711">
        <f t="shared" si="22"/>
        <v>63.918636356946081</v>
      </c>
      <c r="BQ35" s="711">
        <f t="shared" si="22"/>
        <v>63.918636356946081</v>
      </c>
      <c r="BR35" s="711">
        <f t="shared" si="22"/>
        <v>63.918636356946081</v>
      </c>
      <c r="BS35" s="711">
        <f t="shared" si="22"/>
        <v>63.918636356946081</v>
      </c>
      <c r="BT35" s="711">
        <f t="shared" si="22"/>
        <v>63.918636356946081</v>
      </c>
      <c r="BU35" s="711">
        <f t="shared" si="22"/>
        <v>64.877415902300271</v>
      </c>
      <c r="BV35" s="711">
        <f t="shared" si="22"/>
        <v>64.877415902300271</v>
      </c>
      <c r="BW35" s="711">
        <f t="shared" si="22"/>
        <v>64.877415902300271</v>
      </c>
      <c r="BX35" s="711">
        <f t="shared" ref="BX35:CE35" si="23" xml:space="preserve"> IF(BX$33 = 1, BX25, BX29)</f>
        <v>64.877415902300271</v>
      </c>
      <c r="BY35" s="711">
        <f t="shared" si="23"/>
        <v>64.877415902300271</v>
      </c>
      <c r="BZ35" s="711">
        <f t="shared" si="23"/>
        <v>64.877415902300271</v>
      </c>
      <c r="CA35" s="711">
        <f t="shared" si="23"/>
        <v>64.877415902300271</v>
      </c>
      <c r="CB35" s="711">
        <f t="shared" si="23"/>
        <v>64.877415902300271</v>
      </c>
      <c r="CC35" s="711">
        <f t="shared" si="23"/>
        <v>64.877415902300271</v>
      </c>
      <c r="CD35" s="711">
        <f t="shared" si="23"/>
        <v>64.877415902300271</v>
      </c>
      <c r="CE35" s="711">
        <f t="shared" si="23"/>
        <v>64.877415902300271</v>
      </c>
      <c r="CF35" s="711">
        <f t="shared" ref="CF35" si="24" xml:space="preserve"> IF(CF$33 = 1, CF25, CF29)</f>
        <v>64.877415902300271</v>
      </c>
    </row>
    <row r="36" spans="1:84" s="779" customFormat="1" ht="13.2" customHeight="1" x14ac:dyDescent="0.25">
      <c r="A36" s="710"/>
      <c r="B36" s="697"/>
      <c r="C36" s="727"/>
      <c r="D36" s="702"/>
      <c r="E36" s="700" t="str">
        <f xml:space="preserve"> "Unit purchase rate - " &amp; SetUp!$E$26</f>
        <v>Unit purchase rate - Trainers</v>
      </c>
      <c r="F36" s="700"/>
      <c r="G36" s="778" t="s">
        <v>40</v>
      </c>
      <c r="H36" s="712"/>
      <c r="I36" s="710"/>
      <c r="J36" s="711">
        <f t="shared" ref="J36:J37" si="25" xml:space="preserve"> SUM(L36:CF36)</f>
        <v>6691.8834003276825</v>
      </c>
      <c r="K36" s="711"/>
      <c r="L36" s="711">
        <f t="shared" ref="L36:AQ36" si="26" xml:space="preserve"> IF(L$33 = 1, L26, L30)</f>
        <v>0</v>
      </c>
      <c r="M36" s="711">
        <f t="shared" si="26"/>
        <v>89.24</v>
      </c>
      <c r="N36" s="711">
        <f t="shared" si="26"/>
        <v>89.24</v>
      </c>
      <c r="O36" s="711">
        <f t="shared" si="26"/>
        <v>89.24</v>
      </c>
      <c r="P36" s="711">
        <f t="shared" si="26"/>
        <v>89.24</v>
      </c>
      <c r="Q36" s="711">
        <f t="shared" si="26"/>
        <v>89.24</v>
      </c>
      <c r="R36" s="711">
        <f t="shared" si="26"/>
        <v>89.24</v>
      </c>
      <c r="S36" s="711">
        <f t="shared" si="26"/>
        <v>89.24</v>
      </c>
      <c r="T36" s="711">
        <f t="shared" si="26"/>
        <v>89.24</v>
      </c>
      <c r="U36" s="711">
        <f t="shared" si="26"/>
        <v>89.24</v>
      </c>
      <c r="V36" s="711">
        <f t="shared" si="26"/>
        <v>89.24</v>
      </c>
      <c r="W36" s="711">
        <f t="shared" si="26"/>
        <v>89.24</v>
      </c>
      <c r="X36" s="711">
        <f t="shared" si="26"/>
        <v>89.24</v>
      </c>
      <c r="Y36" s="711">
        <f t="shared" si="26"/>
        <v>90.911740093035789</v>
      </c>
      <c r="Z36" s="711">
        <f t="shared" si="26"/>
        <v>90.911740093035789</v>
      </c>
      <c r="AA36" s="711">
        <f t="shared" si="26"/>
        <v>90.911740093035789</v>
      </c>
      <c r="AB36" s="711">
        <f t="shared" si="26"/>
        <v>90.911740093035789</v>
      </c>
      <c r="AC36" s="711">
        <f t="shared" si="26"/>
        <v>90.911740093035789</v>
      </c>
      <c r="AD36" s="711">
        <f t="shared" si="26"/>
        <v>90.911740093035789</v>
      </c>
      <c r="AE36" s="711">
        <f t="shared" si="26"/>
        <v>90.911740093035789</v>
      </c>
      <c r="AF36" s="711">
        <f t="shared" si="26"/>
        <v>90.911740093035789</v>
      </c>
      <c r="AG36" s="711">
        <f t="shared" si="26"/>
        <v>90.911740093035789</v>
      </c>
      <c r="AH36" s="711">
        <f t="shared" si="26"/>
        <v>90.911740093035789</v>
      </c>
      <c r="AI36" s="711">
        <f t="shared" si="26"/>
        <v>90.911740093035789</v>
      </c>
      <c r="AJ36" s="711">
        <f t="shared" si="26"/>
        <v>90.911740093035789</v>
      </c>
      <c r="AK36" s="711">
        <f t="shared" si="26"/>
        <v>92.279180251787537</v>
      </c>
      <c r="AL36" s="711">
        <f t="shared" si="26"/>
        <v>92.279180251787537</v>
      </c>
      <c r="AM36" s="711">
        <f t="shared" si="26"/>
        <v>92.279180251787537</v>
      </c>
      <c r="AN36" s="711">
        <f t="shared" si="26"/>
        <v>92.279180251787537</v>
      </c>
      <c r="AO36" s="711">
        <f t="shared" si="26"/>
        <v>92.279180251787537</v>
      </c>
      <c r="AP36" s="711">
        <f t="shared" si="26"/>
        <v>92.279180251787537</v>
      </c>
      <c r="AQ36" s="711">
        <f t="shared" si="26"/>
        <v>92.279180251787537</v>
      </c>
      <c r="AR36" s="711">
        <f t="shared" ref="AR36:BW36" si="27" xml:space="preserve"> IF(AR$33 = 1, AR26, AR30)</f>
        <v>92.279180251787537</v>
      </c>
      <c r="AS36" s="711">
        <f t="shared" si="27"/>
        <v>92.279180251787537</v>
      </c>
      <c r="AT36" s="711">
        <f t="shared" si="27"/>
        <v>92.279180251787537</v>
      </c>
      <c r="AU36" s="711">
        <f t="shared" si="27"/>
        <v>92.279180251787537</v>
      </c>
      <c r="AV36" s="711">
        <f t="shared" si="27"/>
        <v>92.279180251787537</v>
      </c>
      <c r="AW36" s="711">
        <f t="shared" si="27"/>
        <v>93.66336795556434</v>
      </c>
      <c r="AX36" s="711">
        <f t="shared" si="27"/>
        <v>93.66336795556434</v>
      </c>
      <c r="AY36" s="711">
        <f t="shared" si="27"/>
        <v>93.66336795556434</v>
      </c>
      <c r="AZ36" s="711">
        <f t="shared" si="27"/>
        <v>93.66336795556434</v>
      </c>
      <c r="BA36" s="711">
        <f t="shared" si="27"/>
        <v>93.66336795556434</v>
      </c>
      <c r="BB36" s="711">
        <f t="shared" si="27"/>
        <v>93.66336795556434</v>
      </c>
      <c r="BC36" s="711">
        <f t="shared" si="27"/>
        <v>93.66336795556434</v>
      </c>
      <c r="BD36" s="711">
        <f t="shared" si="27"/>
        <v>93.66336795556434</v>
      </c>
      <c r="BE36" s="711">
        <f t="shared" si="27"/>
        <v>93.66336795556434</v>
      </c>
      <c r="BF36" s="711">
        <f t="shared" si="27"/>
        <v>93.66336795556434</v>
      </c>
      <c r="BG36" s="711">
        <f t="shared" si="27"/>
        <v>93.66336795556434</v>
      </c>
      <c r="BH36" s="711">
        <f t="shared" si="27"/>
        <v>93.66336795556434</v>
      </c>
      <c r="BI36" s="711">
        <f t="shared" si="27"/>
        <v>95.068318474897794</v>
      </c>
      <c r="BJ36" s="711">
        <f t="shared" si="27"/>
        <v>95.068318474897794</v>
      </c>
      <c r="BK36" s="711">
        <f t="shared" si="27"/>
        <v>95.068318474897794</v>
      </c>
      <c r="BL36" s="711">
        <f t="shared" si="27"/>
        <v>95.068318474897794</v>
      </c>
      <c r="BM36" s="711">
        <f t="shared" si="27"/>
        <v>95.068318474897794</v>
      </c>
      <c r="BN36" s="711">
        <f t="shared" si="27"/>
        <v>95.068318474897794</v>
      </c>
      <c r="BO36" s="711">
        <f t="shared" si="27"/>
        <v>95.068318474897794</v>
      </c>
      <c r="BP36" s="711">
        <f t="shared" si="27"/>
        <v>95.068318474897794</v>
      </c>
      <c r="BQ36" s="711">
        <f t="shared" si="27"/>
        <v>95.068318474897794</v>
      </c>
      <c r="BR36" s="711">
        <f t="shared" si="27"/>
        <v>95.068318474897794</v>
      </c>
      <c r="BS36" s="711">
        <f t="shared" si="27"/>
        <v>95.068318474897794</v>
      </c>
      <c r="BT36" s="711">
        <f t="shared" si="27"/>
        <v>95.068318474897794</v>
      </c>
      <c r="BU36" s="711">
        <f t="shared" si="27"/>
        <v>96.494343252021267</v>
      </c>
      <c r="BV36" s="711">
        <f t="shared" si="27"/>
        <v>96.494343252021267</v>
      </c>
      <c r="BW36" s="711">
        <f t="shared" si="27"/>
        <v>96.494343252021267</v>
      </c>
      <c r="BX36" s="711">
        <f t="shared" ref="BX36:CE36" si="28" xml:space="preserve"> IF(BX$33 = 1, BX26, BX30)</f>
        <v>96.494343252021267</v>
      </c>
      <c r="BY36" s="711">
        <f t="shared" si="28"/>
        <v>96.494343252021267</v>
      </c>
      <c r="BZ36" s="711">
        <f t="shared" si="28"/>
        <v>96.494343252021267</v>
      </c>
      <c r="CA36" s="711">
        <f t="shared" si="28"/>
        <v>96.494343252021267</v>
      </c>
      <c r="CB36" s="711">
        <f t="shared" si="28"/>
        <v>96.494343252021267</v>
      </c>
      <c r="CC36" s="711">
        <f t="shared" si="28"/>
        <v>96.494343252021267</v>
      </c>
      <c r="CD36" s="711">
        <f t="shared" si="28"/>
        <v>96.494343252021267</v>
      </c>
      <c r="CE36" s="711">
        <f t="shared" si="28"/>
        <v>96.494343252021267</v>
      </c>
      <c r="CF36" s="711">
        <f t="shared" ref="CF36" si="29" xml:space="preserve"> IF(CF$33 = 1, CF26, CF30)</f>
        <v>96.494343252021267</v>
      </c>
    </row>
    <row r="37" spans="1:84" s="779" customFormat="1" ht="13.2" customHeight="1" x14ac:dyDescent="0.25">
      <c r="A37" s="710"/>
      <c r="B37" s="697"/>
      <c r="C37" s="727"/>
      <c r="D37" s="702"/>
      <c r="E37" s="700" t="str">
        <f xml:space="preserve"> "Unit purchase rate - " &amp; SetUp!$E$27</f>
        <v>Unit purchase rate - Boots</v>
      </c>
      <c r="F37" s="700"/>
      <c r="G37" s="778" t="s">
        <v>40</v>
      </c>
      <c r="H37" s="712"/>
      <c r="I37" s="710"/>
      <c r="J37" s="711">
        <f t="shared" si="25"/>
        <v>6748.8738909624735</v>
      </c>
      <c r="K37" s="711"/>
      <c r="L37" s="711">
        <f t="shared" ref="L37:AQ37" si="30" xml:space="preserve"> IF(L$33 = 1, L27, L31)</f>
        <v>0</v>
      </c>
      <c r="M37" s="711">
        <f t="shared" si="30"/>
        <v>90</v>
      </c>
      <c r="N37" s="711">
        <f t="shared" si="30"/>
        <v>90</v>
      </c>
      <c r="O37" s="711">
        <f t="shared" si="30"/>
        <v>90</v>
      </c>
      <c r="P37" s="711">
        <f t="shared" si="30"/>
        <v>90</v>
      </c>
      <c r="Q37" s="711">
        <f t="shared" si="30"/>
        <v>90</v>
      </c>
      <c r="R37" s="711">
        <f t="shared" si="30"/>
        <v>90</v>
      </c>
      <c r="S37" s="711">
        <f t="shared" si="30"/>
        <v>90</v>
      </c>
      <c r="T37" s="711">
        <f t="shared" si="30"/>
        <v>90</v>
      </c>
      <c r="U37" s="711">
        <f t="shared" si="30"/>
        <v>90</v>
      </c>
      <c r="V37" s="711">
        <f t="shared" si="30"/>
        <v>90</v>
      </c>
      <c r="W37" s="711">
        <f t="shared" si="30"/>
        <v>90</v>
      </c>
      <c r="X37" s="711">
        <f t="shared" si="30"/>
        <v>90</v>
      </c>
      <c r="Y37" s="711">
        <f t="shared" si="30"/>
        <v>91.685977234123953</v>
      </c>
      <c r="Z37" s="711">
        <f t="shared" si="30"/>
        <v>91.685977234123953</v>
      </c>
      <c r="AA37" s="711">
        <f xml:space="preserve"> IF(AA$33 = 1, AA27, AA31)</f>
        <v>91.685977234123953</v>
      </c>
      <c r="AB37" s="711">
        <f t="shared" si="30"/>
        <v>91.685977234123953</v>
      </c>
      <c r="AC37" s="711">
        <f t="shared" si="30"/>
        <v>91.685977234123953</v>
      </c>
      <c r="AD37" s="711">
        <f t="shared" si="30"/>
        <v>91.685977234123953</v>
      </c>
      <c r="AE37" s="711">
        <f t="shared" si="30"/>
        <v>91.685977234123953</v>
      </c>
      <c r="AF37" s="711">
        <f t="shared" si="30"/>
        <v>91.685977234123953</v>
      </c>
      <c r="AG37" s="711">
        <f t="shared" si="30"/>
        <v>91.685977234123953</v>
      </c>
      <c r="AH37" s="711">
        <f t="shared" si="30"/>
        <v>91.685977234123953</v>
      </c>
      <c r="AI37" s="711">
        <f t="shared" si="30"/>
        <v>91.685977234123953</v>
      </c>
      <c r="AJ37" s="711">
        <f t="shared" si="30"/>
        <v>91.685977234123953</v>
      </c>
      <c r="AK37" s="711">
        <f t="shared" si="30"/>
        <v>93.065063006060939</v>
      </c>
      <c r="AL37" s="711">
        <f t="shared" si="30"/>
        <v>93.065063006060939</v>
      </c>
      <c r="AM37" s="711">
        <f t="shared" si="30"/>
        <v>93.065063006060939</v>
      </c>
      <c r="AN37" s="711">
        <f t="shared" si="30"/>
        <v>93.065063006060939</v>
      </c>
      <c r="AO37" s="711">
        <f t="shared" si="30"/>
        <v>93.065063006060939</v>
      </c>
      <c r="AP37" s="711">
        <f t="shared" si="30"/>
        <v>93.065063006060939</v>
      </c>
      <c r="AQ37" s="711">
        <f t="shared" si="30"/>
        <v>93.065063006060939</v>
      </c>
      <c r="AR37" s="711">
        <f t="shared" ref="AR37:BW37" si="31" xml:space="preserve"> IF(AR$33 = 1, AR27, AR31)</f>
        <v>93.065063006060939</v>
      </c>
      <c r="AS37" s="711">
        <f t="shared" si="31"/>
        <v>93.065063006060939</v>
      </c>
      <c r="AT37" s="711">
        <f t="shared" si="31"/>
        <v>93.065063006060939</v>
      </c>
      <c r="AU37" s="711">
        <f t="shared" si="31"/>
        <v>93.065063006060939</v>
      </c>
      <c r="AV37" s="711">
        <f t="shared" si="31"/>
        <v>93.065063006060939</v>
      </c>
      <c r="AW37" s="711">
        <f t="shared" si="31"/>
        <v>94.461038951151849</v>
      </c>
      <c r="AX37" s="711">
        <f t="shared" si="31"/>
        <v>94.461038951151849</v>
      </c>
      <c r="AY37" s="711">
        <f t="shared" si="31"/>
        <v>94.461038951151849</v>
      </c>
      <c r="AZ37" s="711">
        <f t="shared" si="31"/>
        <v>94.461038951151849</v>
      </c>
      <c r="BA37" s="711">
        <f t="shared" si="31"/>
        <v>94.461038951151849</v>
      </c>
      <c r="BB37" s="711">
        <f t="shared" si="31"/>
        <v>94.461038951151849</v>
      </c>
      <c r="BC37" s="711">
        <f t="shared" si="31"/>
        <v>94.461038951151849</v>
      </c>
      <c r="BD37" s="711">
        <f t="shared" si="31"/>
        <v>94.461038951151849</v>
      </c>
      <c r="BE37" s="711">
        <f t="shared" si="31"/>
        <v>94.461038951151849</v>
      </c>
      <c r="BF37" s="711">
        <f t="shared" si="31"/>
        <v>94.461038951151849</v>
      </c>
      <c r="BG37" s="711">
        <f t="shared" si="31"/>
        <v>94.461038951151849</v>
      </c>
      <c r="BH37" s="711">
        <f t="shared" si="31"/>
        <v>94.461038951151849</v>
      </c>
      <c r="BI37" s="711">
        <f t="shared" si="31"/>
        <v>95.877954535419121</v>
      </c>
      <c r="BJ37" s="711">
        <f t="shared" si="31"/>
        <v>95.877954535419121</v>
      </c>
      <c r="BK37" s="711">
        <f t="shared" si="31"/>
        <v>95.877954535419121</v>
      </c>
      <c r="BL37" s="711">
        <f t="shared" si="31"/>
        <v>95.877954535419121</v>
      </c>
      <c r="BM37" s="711">
        <f t="shared" si="31"/>
        <v>95.877954535419121</v>
      </c>
      <c r="BN37" s="711">
        <f t="shared" si="31"/>
        <v>95.877954535419121</v>
      </c>
      <c r="BO37" s="711">
        <f t="shared" si="31"/>
        <v>95.877954535419121</v>
      </c>
      <c r="BP37" s="711">
        <f t="shared" si="31"/>
        <v>95.877954535419121</v>
      </c>
      <c r="BQ37" s="711">
        <f t="shared" si="31"/>
        <v>95.877954535419121</v>
      </c>
      <c r="BR37" s="711">
        <f t="shared" si="31"/>
        <v>95.877954535419121</v>
      </c>
      <c r="BS37" s="711">
        <f t="shared" si="31"/>
        <v>95.877954535419121</v>
      </c>
      <c r="BT37" s="711">
        <f t="shared" si="31"/>
        <v>95.877954535419121</v>
      </c>
      <c r="BU37" s="711">
        <f t="shared" si="31"/>
        <v>97.316123853450407</v>
      </c>
      <c r="BV37" s="711">
        <f t="shared" si="31"/>
        <v>97.316123853450407</v>
      </c>
      <c r="BW37" s="711">
        <f t="shared" si="31"/>
        <v>97.316123853450407</v>
      </c>
      <c r="BX37" s="711">
        <f t="shared" ref="BX37:CE37" si="32" xml:space="preserve"> IF(BX$33 = 1, BX27, BX31)</f>
        <v>97.316123853450407</v>
      </c>
      <c r="BY37" s="711">
        <f t="shared" si="32"/>
        <v>97.316123853450407</v>
      </c>
      <c r="BZ37" s="711">
        <f t="shared" si="32"/>
        <v>97.316123853450407</v>
      </c>
      <c r="CA37" s="711">
        <f t="shared" si="32"/>
        <v>97.316123853450407</v>
      </c>
      <c r="CB37" s="711">
        <f t="shared" si="32"/>
        <v>97.316123853450407</v>
      </c>
      <c r="CC37" s="711">
        <f t="shared" si="32"/>
        <v>97.316123853450407</v>
      </c>
      <c r="CD37" s="711">
        <f t="shared" si="32"/>
        <v>97.316123853450407</v>
      </c>
      <c r="CE37" s="711">
        <f t="shared" si="32"/>
        <v>97.316123853450407</v>
      </c>
      <c r="CF37" s="711">
        <f t="shared" ref="CF37" si="33" xml:space="preserve"> IF(CF$33 = 1, CF27, CF31)</f>
        <v>97.316123853450407</v>
      </c>
    </row>
    <row r="38" spans="1:84" ht="13.2" customHeight="1" x14ac:dyDescent="0.25">
      <c r="H38" s="182"/>
      <c r="I38" s="182"/>
      <c r="J38" s="52"/>
      <c r="AE38" s="334"/>
      <c r="AF38" s="334"/>
      <c r="AG38" s="334"/>
      <c r="AH38" s="334"/>
      <c r="AI38" s="334"/>
      <c r="AJ38" s="334"/>
      <c r="AK38" s="334"/>
      <c r="AL38" s="334"/>
      <c r="AM38" s="334"/>
      <c r="AN38" s="334"/>
      <c r="AO38" s="334"/>
      <c r="AP38" s="334"/>
      <c r="AQ38" s="334"/>
      <c r="AR38" s="334"/>
      <c r="AS38" s="334"/>
      <c r="AT38" s="334"/>
      <c r="AU38" s="334"/>
      <c r="AV38" s="334"/>
      <c r="AW38" s="334"/>
      <c r="AX38" s="334"/>
      <c r="AY38" s="334"/>
      <c r="AZ38" s="334"/>
      <c r="BA38" s="334"/>
      <c r="BB38" s="334"/>
      <c r="BC38" s="334"/>
      <c r="BD38" s="334"/>
      <c r="BE38" s="334"/>
      <c r="BF38" s="334"/>
      <c r="BG38" s="334"/>
      <c r="BH38" s="334"/>
      <c r="BI38" s="334"/>
      <c r="BJ38" s="334"/>
      <c r="BK38" s="334"/>
      <c r="BL38" s="334"/>
      <c r="BM38" s="334"/>
      <c r="BN38" s="334"/>
      <c r="BO38" s="334"/>
      <c r="BP38" s="334"/>
      <c r="BQ38" s="334"/>
      <c r="BR38" s="334"/>
      <c r="BS38" s="334"/>
      <c r="CF38" s="417"/>
    </row>
    <row r="39" spans="1:84" ht="13.2" customHeight="1" x14ac:dyDescent="0.25">
      <c r="H39" s="182"/>
      <c r="I39" s="182"/>
      <c r="J39" s="52"/>
      <c r="AE39" s="334"/>
      <c r="AF39" s="334"/>
      <c r="AG39" s="334"/>
      <c r="AH39" s="334"/>
      <c r="AI39" s="334"/>
      <c r="AJ39" s="334"/>
      <c r="AK39" s="334"/>
      <c r="AL39" s="334"/>
      <c r="AM39" s="334"/>
      <c r="AN39" s="334"/>
      <c r="AO39" s="334"/>
      <c r="AP39" s="334"/>
      <c r="AQ39" s="334"/>
      <c r="AR39" s="334"/>
      <c r="AS39" s="334"/>
      <c r="AT39" s="334"/>
      <c r="AU39" s="334"/>
      <c r="AV39" s="334"/>
      <c r="AW39" s="334"/>
      <c r="AX39" s="334"/>
      <c r="AY39" s="334"/>
      <c r="AZ39" s="334"/>
      <c r="BA39" s="334"/>
      <c r="BB39" s="334"/>
      <c r="BC39" s="334"/>
      <c r="BD39" s="334"/>
      <c r="BE39" s="334"/>
      <c r="BF39" s="334"/>
      <c r="BG39" s="334"/>
      <c r="BH39" s="334"/>
      <c r="BI39" s="334"/>
      <c r="BJ39" s="334"/>
      <c r="BK39" s="334"/>
      <c r="BL39" s="334"/>
      <c r="BM39" s="334"/>
      <c r="BN39" s="334"/>
      <c r="BO39" s="334"/>
      <c r="BP39" s="334"/>
      <c r="BQ39" s="334"/>
      <c r="BR39" s="334"/>
      <c r="BS39" s="334"/>
      <c r="CF39" s="417"/>
    </row>
    <row r="40" spans="1:84" s="258" customFormat="1" x14ac:dyDescent="0.25">
      <c r="A40" s="232"/>
      <c r="B40" s="232" t="s">
        <v>121</v>
      </c>
      <c r="C40" s="232"/>
      <c r="D40" s="232"/>
      <c r="E40" s="232"/>
      <c r="F40" s="232"/>
      <c r="G40" s="232"/>
      <c r="H40" s="232"/>
      <c r="I40" s="232"/>
      <c r="J40" s="506"/>
      <c r="K40" s="506"/>
      <c r="L40" s="506"/>
      <c r="M40" s="506"/>
      <c r="N40" s="506"/>
      <c r="O40" s="506"/>
      <c r="P40" s="506"/>
      <c r="Q40" s="506"/>
      <c r="R40" s="506"/>
      <c r="S40" s="506"/>
      <c r="T40" s="506"/>
      <c r="U40" s="506"/>
      <c r="V40" s="506"/>
      <c r="W40" s="506"/>
      <c r="X40" s="506"/>
      <c r="Y40" s="506"/>
      <c r="Z40" s="506"/>
      <c r="AA40" s="506"/>
      <c r="AB40" s="506"/>
      <c r="AC40" s="506"/>
      <c r="AD40" s="506"/>
      <c r="AE40" s="506"/>
      <c r="AF40" s="506"/>
      <c r="AG40" s="506"/>
      <c r="AH40" s="506"/>
      <c r="AI40" s="506"/>
      <c r="AJ40" s="506"/>
      <c r="AK40" s="506"/>
      <c r="AL40" s="506"/>
      <c r="AM40" s="506"/>
      <c r="AN40" s="506"/>
      <c r="AO40" s="506"/>
      <c r="AP40" s="506"/>
      <c r="AQ40" s="506"/>
      <c r="AR40" s="506"/>
      <c r="AS40" s="506"/>
      <c r="AT40" s="506"/>
      <c r="AU40" s="506"/>
      <c r="AV40" s="506"/>
      <c r="AW40" s="506"/>
      <c r="AX40" s="506"/>
      <c r="AY40" s="506"/>
      <c r="AZ40" s="506"/>
      <c r="BA40" s="506"/>
      <c r="BB40" s="506"/>
      <c r="BC40" s="506"/>
      <c r="BD40" s="506"/>
      <c r="BE40" s="506"/>
      <c r="BF40" s="506"/>
      <c r="BG40" s="506"/>
      <c r="BH40" s="506"/>
      <c r="BI40" s="506"/>
      <c r="BJ40" s="506"/>
      <c r="BK40" s="506"/>
      <c r="BL40" s="506"/>
      <c r="BM40" s="506"/>
      <c r="BN40" s="506"/>
      <c r="BO40" s="506"/>
      <c r="BP40" s="506"/>
      <c r="BQ40" s="506"/>
      <c r="BR40" s="506"/>
      <c r="BS40" s="506"/>
      <c r="BT40" s="506"/>
      <c r="BU40" s="506"/>
      <c r="BV40" s="506"/>
      <c r="BW40" s="506"/>
      <c r="BX40" s="506"/>
      <c r="BY40" s="506"/>
      <c r="BZ40" s="506"/>
      <c r="CA40" s="506"/>
      <c r="CB40" s="506"/>
      <c r="CC40" s="506"/>
      <c r="CD40" s="506"/>
      <c r="CE40" s="506"/>
      <c r="CF40" s="506"/>
    </row>
    <row r="41" spans="1:84" ht="13.2" customHeight="1" x14ac:dyDescent="0.25">
      <c r="H41" s="182"/>
      <c r="I41" s="182"/>
      <c r="J41" s="52"/>
      <c r="AE41" s="334"/>
      <c r="AF41" s="334"/>
      <c r="AG41" s="334"/>
      <c r="AH41" s="334"/>
      <c r="AI41" s="334"/>
      <c r="AJ41" s="334"/>
      <c r="AK41" s="334"/>
      <c r="AL41" s="334"/>
      <c r="AM41" s="334"/>
      <c r="AN41" s="334"/>
      <c r="AO41" s="334"/>
      <c r="AP41" s="334"/>
      <c r="AQ41" s="334"/>
      <c r="AR41" s="334"/>
      <c r="AS41" s="334"/>
      <c r="AT41" s="334"/>
      <c r="AU41" s="334"/>
      <c r="AV41" s="334"/>
      <c r="AW41" s="334"/>
      <c r="AX41" s="334"/>
      <c r="AY41" s="334"/>
      <c r="AZ41" s="334"/>
      <c r="BA41" s="334"/>
      <c r="BB41" s="334"/>
      <c r="BC41" s="334"/>
      <c r="BD41" s="334"/>
      <c r="BE41" s="334"/>
      <c r="BF41" s="334"/>
      <c r="BG41" s="334"/>
      <c r="BH41" s="334"/>
      <c r="BI41" s="334"/>
      <c r="BJ41" s="334"/>
      <c r="BK41" s="334"/>
      <c r="BL41" s="334"/>
      <c r="BM41" s="334"/>
      <c r="BN41" s="334"/>
      <c r="BO41" s="334"/>
      <c r="BP41" s="334"/>
      <c r="BQ41" s="334"/>
      <c r="BR41" s="334"/>
      <c r="BS41" s="334"/>
      <c r="CF41" s="417"/>
    </row>
    <row r="42" spans="1:84" ht="13.2" customHeight="1" x14ac:dyDescent="0.25">
      <c r="C42" s="179" t="s">
        <v>145</v>
      </c>
      <c r="H42" s="182"/>
      <c r="I42" s="182"/>
      <c r="J42" s="52"/>
      <c r="AE42" s="334"/>
      <c r="AF42" s="334"/>
      <c r="AG42" s="334"/>
      <c r="AH42" s="334"/>
      <c r="AI42" s="334"/>
      <c r="AJ42" s="334"/>
      <c r="AK42" s="334"/>
      <c r="AL42" s="334"/>
      <c r="AM42" s="334"/>
      <c r="AN42" s="334"/>
      <c r="AO42" s="334"/>
      <c r="AP42" s="334"/>
      <c r="AQ42" s="334"/>
      <c r="AR42" s="334"/>
      <c r="AS42" s="334"/>
      <c r="AT42" s="334"/>
      <c r="AU42" s="334"/>
      <c r="AV42" s="334"/>
      <c r="AW42" s="334"/>
      <c r="AX42" s="334"/>
      <c r="AY42" s="334"/>
      <c r="AZ42" s="334"/>
      <c r="BA42" s="334"/>
      <c r="BB42" s="334"/>
      <c r="BC42" s="334"/>
      <c r="BD42" s="334"/>
      <c r="BE42" s="334"/>
      <c r="BF42" s="334"/>
      <c r="BG42" s="334"/>
      <c r="BH42" s="334"/>
      <c r="BI42" s="334"/>
      <c r="BJ42" s="334"/>
      <c r="BK42" s="334"/>
      <c r="BL42" s="334"/>
      <c r="BM42" s="334"/>
      <c r="BN42" s="334"/>
      <c r="BO42" s="334"/>
      <c r="BP42" s="334"/>
      <c r="BQ42" s="334"/>
      <c r="BR42" s="334"/>
      <c r="BS42" s="334"/>
      <c r="CF42" s="417"/>
    </row>
    <row r="43" spans="1:84" ht="13.2" customHeight="1" x14ac:dyDescent="0.25">
      <c r="C43" s="179"/>
      <c r="H43" s="182"/>
      <c r="I43" s="182"/>
      <c r="J43" s="52"/>
      <c r="AE43" s="334"/>
      <c r="AF43" s="334"/>
      <c r="AG43" s="334"/>
      <c r="AH43" s="334"/>
      <c r="AI43" s="334"/>
      <c r="AJ43" s="334"/>
      <c r="AK43" s="334"/>
      <c r="AL43" s="334"/>
      <c r="AM43" s="334"/>
      <c r="AN43" s="334"/>
      <c r="AO43" s="334"/>
      <c r="AP43" s="334"/>
      <c r="AQ43" s="334"/>
      <c r="AR43" s="334"/>
      <c r="AS43" s="334"/>
      <c r="AT43" s="334"/>
      <c r="AU43" s="334"/>
      <c r="AV43" s="334"/>
      <c r="AW43" s="334"/>
      <c r="AX43" s="334"/>
      <c r="AY43" s="334"/>
      <c r="AZ43" s="334"/>
      <c r="BA43" s="334"/>
      <c r="BB43" s="334"/>
      <c r="BC43" s="334"/>
      <c r="BD43" s="334"/>
      <c r="BE43" s="334"/>
      <c r="BF43" s="334"/>
      <c r="BG43" s="334"/>
      <c r="BH43" s="334"/>
      <c r="BI43" s="334"/>
      <c r="BJ43" s="334"/>
      <c r="BK43" s="334"/>
      <c r="BL43" s="334"/>
      <c r="BM43" s="334"/>
      <c r="BN43" s="334"/>
      <c r="BO43" s="334"/>
      <c r="BP43" s="334"/>
      <c r="BQ43" s="334"/>
      <c r="BR43" s="334"/>
      <c r="BS43" s="334"/>
      <c r="CF43" s="417"/>
    </row>
    <row r="44" spans="1:84" s="187" customFormat="1" ht="13.2" customHeight="1" x14ac:dyDescent="0.25">
      <c r="A44" s="77"/>
      <c r="B44" s="78"/>
      <c r="C44" s="78"/>
      <c r="D44" s="79"/>
      <c r="E44" s="122" t="str">
        <f xml:space="preserve"> Rev!E$77</f>
        <v>Units sold - Shoes</v>
      </c>
      <c r="F44" s="122">
        <f xml:space="preserve"> Rev!F$77</f>
        <v>0</v>
      </c>
      <c r="G44" s="122" t="str">
        <f xml:space="preserve"> Rev!G$77</f>
        <v>units</v>
      </c>
      <c r="H44" s="122">
        <f xml:space="preserve"> Rev!H$77</f>
        <v>0</v>
      </c>
      <c r="I44" s="122">
        <f xml:space="preserve"> Rev!I$77</f>
        <v>0</v>
      </c>
      <c r="J44" s="653">
        <f xml:space="preserve"> Rev!J$77</f>
        <v>22840.4928</v>
      </c>
      <c r="K44" s="653">
        <f xml:space="preserve"> Rev!K$77</f>
        <v>0</v>
      </c>
      <c r="L44" s="653">
        <f xml:space="preserve"> Rev!L$77</f>
        <v>0</v>
      </c>
      <c r="M44" s="653">
        <f xml:space="preserve"> Rev!M$77</f>
        <v>320</v>
      </c>
      <c r="N44" s="653">
        <f xml:space="preserve"> Rev!N$77</f>
        <v>320</v>
      </c>
      <c r="O44" s="653">
        <f xml:space="preserve"> Rev!O$77</f>
        <v>360</v>
      </c>
      <c r="P44" s="653">
        <f xml:space="preserve"> Rev!P$77</f>
        <v>440</v>
      </c>
      <c r="Q44" s="653">
        <f xml:space="preserve"> Rev!Q$77</f>
        <v>440</v>
      </c>
      <c r="R44" s="653">
        <f xml:space="preserve"> Rev!R$77</f>
        <v>400</v>
      </c>
      <c r="S44" s="653">
        <f xml:space="preserve"> Rev!S$77</f>
        <v>320</v>
      </c>
      <c r="T44" s="653">
        <f xml:space="preserve"> Rev!T$77</f>
        <v>280</v>
      </c>
      <c r="U44" s="653">
        <f xml:space="preserve"> Rev!U$77</f>
        <v>280</v>
      </c>
      <c r="V44" s="653">
        <f xml:space="preserve"> Rev!V$77</f>
        <v>280</v>
      </c>
      <c r="W44" s="653">
        <f xml:space="preserve"> Rev!W$77</f>
        <v>280</v>
      </c>
      <c r="X44" s="653">
        <f xml:space="preserve"> Rev!X$77</f>
        <v>280</v>
      </c>
      <c r="Y44" s="653">
        <f xml:space="preserve"> Rev!Y$77</f>
        <v>320</v>
      </c>
      <c r="Z44" s="653">
        <f xml:space="preserve"> Rev!Z$77</f>
        <v>320</v>
      </c>
      <c r="AA44" s="653">
        <f xml:space="preserve"> Rev!AA$77</f>
        <v>360</v>
      </c>
      <c r="AB44" s="653">
        <f xml:space="preserve"> Rev!AB$77</f>
        <v>440</v>
      </c>
      <c r="AC44" s="653">
        <f xml:space="preserve"> Rev!AC$77</f>
        <v>440</v>
      </c>
      <c r="AD44" s="653">
        <f xml:space="preserve"> Rev!AD$77</f>
        <v>400</v>
      </c>
      <c r="AE44" s="653">
        <f xml:space="preserve"> Rev!AE$77</f>
        <v>320</v>
      </c>
      <c r="AF44" s="653">
        <f xml:space="preserve"> Rev!AF$77</f>
        <v>280</v>
      </c>
      <c r="AG44" s="653">
        <f xml:space="preserve"> Rev!AG$77</f>
        <v>280</v>
      </c>
      <c r="AH44" s="653">
        <f xml:space="preserve"> Rev!AH$77</f>
        <v>280</v>
      </c>
      <c r="AI44" s="653">
        <f xml:space="preserve"> Rev!AI$77</f>
        <v>280</v>
      </c>
      <c r="AJ44" s="653">
        <f xml:space="preserve"> Rev!AJ$77</f>
        <v>280</v>
      </c>
      <c r="AK44" s="653">
        <f xml:space="preserve"> Rev!AK$77</f>
        <v>313.60000000000002</v>
      </c>
      <c r="AL44" s="653">
        <f xml:space="preserve"> Rev!AL$77</f>
        <v>313.60000000000002</v>
      </c>
      <c r="AM44" s="653">
        <f xml:space="preserve"> Rev!AM$77</f>
        <v>352.8</v>
      </c>
      <c r="AN44" s="653">
        <f xml:space="preserve"> Rev!AN$77</f>
        <v>431.2</v>
      </c>
      <c r="AO44" s="653">
        <f xml:space="preserve"> Rev!AO$77</f>
        <v>431.2</v>
      </c>
      <c r="AP44" s="653">
        <f xml:space="preserve"> Rev!AP$77</f>
        <v>392</v>
      </c>
      <c r="AQ44" s="653">
        <f xml:space="preserve"> Rev!AQ$77</f>
        <v>313.60000000000002</v>
      </c>
      <c r="AR44" s="653">
        <f xml:space="preserve"> Rev!AR$77</f>
        <v>274.40000000000003</v>
      </c>
      <c r="AS44" s="653">
        <f xml:space="preserve"> Rev!AS$77</f>
        <v>274.40000000000003</v>
      </c>
      <c r="AT44" s="653">
        <f xml:space="preserve"> Rev!AT$77</f>
        <v>274.40000000000003</v>
      </c>
      <c r="AU44" s="653">
        <f xml:space="preserve"> Rev!AU$77</f>
        <v>274.40000000000003</v>
      </c>
      <c r="AV44" s="653">
        <f xml:space="preserve"> Rev!AV$77</f>
        <v>274.40000000000003</v>
      </c>
      <c r="AW44" s="653">
        <f xml:space="preserve"> Rev!AW$77</f>
        <v>304.19200000000001</v>
      </c>
      <c r="AX44" s="653">
        <f xml:space="preserve"> Rev!AX$77</f>
        <v>304.19200000000001</v>
      </c>
      <c r="AY44" s="653">
        <f xml:space="preserve"> Rev!AY$77</f>
        <v>342.21600000000001</v>
      </c>
      <c r="AZ44" s="653">
        <f xml:space="preserve"> Rev!AZ$77</f>
        <v>418.26400000000001</v>
      </c>
      <c r="BA44" s="653">
        <f xml:space="preserve"> Rev!BA$77</f>
        <v>418.26400000000001</v>
      </c>
      <c r="BB44" s="653">
        <f xml:space="preserve"> Rev!BB$77</f>
        <v>380.24</v>
      </c>
      <c r="BC44" s="653">
        <f xml:space="preserve"> Rev!BC$77</f>
        <v>304.19200000000001</v>
      </c>
      <c r="BD44" s="653">
        <f xml:space="preserve"> Rev!BD$77</f>
        <v>266.16800000000001</v>
      </c>
      <c r="BE44" s="653">
        <f xml:space="preserve"> Rev!BE$77</f>
        <v>266.16800000000001</v>
      </c>
      <c r="BF44" s="653">
        <f xml:space="preserve"> Rev!BF$77</f>
        <v>266.16800000000001</v>
      </c>
      <c r="BG44" s="653">
        <f xml:space="preserve"> Rev!BG$77</f>
        <v>266.16800000000001</v>
      </c>
      <c r="BH44" s="653">
        <f xml:space="preserve"> Rev!BH$77</f>
        <v>266.16800000000001</v>
      </c>
      <c r="BI44" s="653">
        <f xml:space="preserve"> Rev!BI$77</f>
        <v>292.02431999999999</v>
      </c>
      <c r="BJ44" s="653">
        <f xml:space="preserve"> Rev!BJ$77</f>
        <v>292.02431999999999</v>
      </c>
      <c r="BK44" s="653">
        <f xml:space="preserve"> Rev!BK$77</f>
        <v>328.52735999999993</v>
      </c>
      <c r="BL44" s="653">
        <f xml:space="preserve"> Rev!BL$77</f>
        <v>401.53343999999998</v>
      </c>
      <c r="BM44" s="653">
        <f xml:space="preserve"> Rev!BM$77</f>
        <v>401.53343999999998</v>
      </c>
      <c r="BN44" s="653">
        <f xml:space="preserve"> Rev!BN$77</f>
        <v>365.03039999999999</v>
      </c>
      <c r="BO44" s="653">
        <f xml:space="preserve"> Rev!BO$77</f>
        <v>292.02431999999999</v>
      </c>
      <c r="BP44" s="653">
        <f xml:space="preserve"> Rev!BP$77</f>
        <v>255.52127999999999</v>
      </c>
      <c r="BQ44" s="653">
        <f xml:space="preserve"> Rev!BQ$77</f>
        <v>255.52127999999999</v>
      </c>
      <c r="BR44" s="653">
        <f xml:space="preserve"> Rev!BR$77</f>
        <v>255.52127999999999</v>
      </c>
      <c r="BS44" s="653">
        <f xml:space="preserve"> Rev!BS$77</f>
        <v>255.52127999999999</v>
      </c>
      <c r="BT44" s="653">
        <f xml:space="preserve"> Rev!BT$77</f>
        <v>255.52127999999999</v>
      </c>
      <c r="BU44" s="653">
        <f xml:space="preserve"> Rev!BU$77</f>
        <v>277.42310399999997</v>
      </c>
      <c r="BV44" s="653">
        <f xml:space="preserve"> Rev!BV$77</f>
        <v>277.42310399999997</v>
      </c>
      <c r="BW44" s="653">
        <f xml:space="preserve"> Rev!BW$77</f>
        <v>312.10099199999996</v>
      </c>
      <c r="BX44" s="653">
        <f xml:space="preserve"> Rev!BX$77</f>
        <v>381.45676799999995</v>
      </c>
      <c r="BY44" s="653">
        <f xml:space="preserve"> Rev!BY$77</f>
        <v>381.45676799999995</v>
      </c>
      <c r="BZ44" s="653">
        <f xml:space="preserve"> Rev!BZ$77</f>
        <v>346.77888000000002</v>
      </c>
      <c r="CA44" s="653">
        <f xml:space="preserve"> Rev!CA$77</f>
        <v>277.42310399999997</v>
      </c>
      <c r="CB44" s="653">
        <f xml:space="preserve"> Rev!CB$77</f>
        <v>242.745216</v>
      </c>
      <c r="CC44" s="653">
        <f xml:space="preserve"> Rev!CC$77</f>
        <v>242.745216</v>
      </c>
      <c r="CD44" s="653">
        <f xml:space="preserve"> Rev!CD$77</f>
        <v>242.745216</v>
      </c>
      <c r="CE44" s="653">
        <f xml:space="preserve"> Rev!CE$77</f>
        <v>242.745216</v>
      </c>
      <c r="CF44" s="653">
        <f xml:space="preserve"> Rev!CF$77</f>
        <v>242.745216</v>
      </c>
    </row>
    <row r="45" spans="1:84" s="187" customFormat="1" ht="13.2" customHeight="1" x14ac:dyDescent="0.25">
      <c r="A45" s="77"/>
      <c r="B45" s="78"/>
      <c r="C45" s="78"/>
      <c r="D45" s="79"/>
      <c r="E45" s="122" t="str">
        <f xml:space="preserve"> Rev!E$78</f>
        <v>Units sold - Trainers</v>
      </c>
      <c r="F45" s="122">
        <f xml:space="preserve"> Rev!F$78</f>
        <v>0</v>
      </c>
      <c r="G45" s="122" t="str">
        <f xml:space="preserve"> Rev!G$78</f>
        <v>units</v>
      </c>
      <c r="H45" s="122">
        <f xml:space="preserve"> Rev!H$78</f>
        <v>0</v>
      </c>
      <c r="I45" s="122">
        <f xml:space="preserve"> Rev!I$78</f>
        <v>0</v>
      </c>
      <c r="J45" s="653">
        <f xml:space="preserve"> Rev!J$78</f>
        <v>14254.300000000005</v>
      </c>
      <c r="K45" s="653">
        <f xml:space="preserve"> Rev!K$78</f>
        <v>0</v>
      </c>
      <c r="L45" s="653">
        <f xml:space="preserve"> Rev!L$78</f>
        <v>0</v>
      </c>
      <c r="M45" s="653">
        <f xml:space="preserve"> Rev!M$78</f>
        <v>160</v>
      </c>
      <c r="N45" s="653">
        <f xml:space="preserve"> Rev!N$78</f>
        <v>160</v>
      </c>
      <c r="O45" s="653">
        <f xml:space="preserve"> Rev!O$78</f>
        <v>180</v>
      </c>
      <c r="P45" s="653">
        <f xml:space="preserve"> Rev!P$78</f>
        <v>220</v>
      </c>
      <c r="Q45" s="653">
        <f xml:space="preserve"> Rev!Q$78</f>
        <v>220</v>
      </c>
      <c r="R45" s="653">
        <f xml:space="preserve"> Rev!R$78</f>
        <v>200</v>
      </c>
      <c r="S45" s="653">
        <f xml:space="preserve"> Rev!S$78</f>
        <v>160</v>
      </c>
      <c r="T45" s="653">
        <f xml:space="preserve"> Rev!T$78</f>
        <v>140</v>
      </c>
      <c r="U45" s="653">
        <f xml:space="preserve"> Rev!U$78</f>
        <v>140</v>
      </c>
      <c r="V45" s="653">
        <f xml:space="preserve"> Rev!V$78</f>
        <v>140</v>
      </c>
      <c r="W45" s="653">
        <f xml:space="preserve"> Rev!W$78</f>
        <v>140</v>
      </c>
      <c r="X45" s="653">
        <f xml:space="preserve"> Rev!X$78</f>
        <v>140</v>
      </c>
      <c r="Y45" s="653">
        <f xml:space="preserve"> Rev!Y$78</f>
        <v>160</v>
      </c>
      <c r="Z45" s="653">
        <f xml:space="preserve"> Rev!Z$78</f>
        <v>160</v>
      </c>
      <c r="AA45" s="653">
        <f xml:space="preserve"> Rev!AA$78</f>
        <v>180</v>
      </c>
      <c r="AB45" s="653">
        <f xml:space="preserve"> Rev!AB$78</f>
        <v>220</v>
      </c>
      <c r="AC45" s="653">
        <f xml:space="preserve"> Rev!AC$78</f>
        <v>220</v>
      </c>
      <c r="AD45" s="653">
        <f xml:space="preserve"> Rev!AD$78</f>
        <v>200</v>
      </c>
      <c r="AE45" s="653">
        <f xml:space="preserve"> Rev!AE$78</f>
        <v>160</v>
      </c>
      <c r="AF45" s="653">
        <f xml:space="preserve"> Rev!AF$78</f>
        <v>140</v>
      </c>
      <c r="AG45" s="653">
        <f xml:space="preserve"> Rev!AG$78</f>
        <v>140</v>
      </c>
      <c r="AH45" s="653">
        <f xml:space="preserve"> Rev!AH$78</f>
        <v>140</v>
      </c>
      <c r="AI45" s="653">
        <f xml:space="preserve"> Rev!AI$78</f>
        <v>140</v>
      </c>
      <c r="AJ45" s="653">
        <f xml:space="preserve"> Rev!AJ$78</f>
        <v>140</v>
      </c>
      <c r="AK45" s="653">
        <f xml:space="preserve"> Rev!AK$78</f>
        <v>168</v>
      </c>
      <c r="AL45" s="653">
        <f xml:space="preserve"> Rev!AL$78</f>
        <v>168</v>
      </c>
      <c r="AM45" s="653">
        <f xml:space="preserve"> Rev!AM$78</f>
        <v>189</v>
      </c>
      <c r="AN45" s="653">
        <f xml:space="preserve"> Rev!AN$78</f>
        <v>231</v>
      </c>
      <c r="AO45" s="653">
        <f xml:space="preserve"> Rev!AO$78</f>
        <v>231</v>
      </c>
      <c r="AP45" s="653">
        <f xml:space="preserve"> Rev!AP$78</f>
        <v>210</v>
      </c>
      <c r="AQ45" s="653">
        <f xml:space="preserve"> Rev!AQ$78</f>
        <v>168</v>
      </c>
      <c r="AR45" s="653">
        <f xml:space="preserve"> Rev!AR$78</f>
        <v>147</v>
      </c>
      <c r="AS45" s="653">
        <f xml:space="preserve"> Rev!AS$78</f>
        <v>147</v>
      </c>
      <c r="AT45" s="653">
        <f xml:space="preserve"> Rev!AT$78</f>
        <v>147</v>
      </c>
      <c r="AU45" s="653">
        <f xml:space="preserve"> Rev!AU$78</f>
        <v>147</v>
      </c>
      <c r="AV45" s="653">
        <f xml:space="preserve"> Rev!AV$78</f>
        <v>147</v>
      </c>
      <c r="AW45" s="653">
        <f xml:space="preserve"> Rev!AW$78</f>
        <v>184.80000000000004</v>
      </c>
      <c r="AX45" s="653">
        <f xml:space="preserve"> Rev!AX$78</f>
        <v>184.80000000000004</v>
      </c>
      <c r="AY45" s="653">
        <f xml:space="preserve"> Rev!AY$78</f>
        <v>207.90000000000003</v>
      </c>
      <c r="AZ45" s="653">
        <f xml:space="preserve"> Rev!AZ$78</f>
        <v>254.10000000000005</v>
      </c>
      <c r="BA45" s="653">
        <f xml:space="preserve"> Rev!BA$78</f>
        <v>254.10000000000005</v>
      </c>
      <c r="BB45" s="653">
        <f xml:space="preserve"> Rev!BB$78</f>
        <v>231.00000000000006</v>
      </c>
      <c r="BC45" s="653">
        <f xml:space="preserve"> Rev!BC$78</f>
        <v>184.80000000000004</v>
      </c>
      <c r="BD45" s="653">
        <f xml:space="preserve"> Rev!BD$78</f>
        <v>161.70000000000005</v>
      </c>
      <c r="BE45" s="653">
        <f xml:space="preserve"> Rev!BE$78</f>
        <v>161.70000000000005</v>
      </c>
      <c r="BF45" s="653">
        <f xml:space="preserve"> Rev!BF$78</f>
        <v>161.70000000000005</v>
      </c>
      <c r="BG45" s="653">
        <f xml:space="preserve"> Rev!BG$78</f>
        <v>161.70000000000005</v>
      </c>
      <c r="BH45" s="653">
        <f xml:space="preserve"> Rev!BH$78</f>
        <v>161.70000000000005</v>
      </c>
      <c r="BI45" s="653">
        <f xml:space="preserve"> Rev!BI$78</f>
        <v>212.52000000000004</v>
      </c>
      <c r="BJ45" s="653">
        <f xml:space="preserve"> Rev!BJ$78</f>
        <v>212.52000000000004</v>
      </c>
      <c r="BK45" s="653">
        <f xml:space="preserve"> Rev!BK$78</f>
        <v>239.08500000000004</v>
      </c>
      <c r="BL45" s="653">
        <f xml:space="preserve"> Rev!BL$78</f>
        <v>292.21500000000003</v>
      </c>
      <c r="BM45" s="653">
        <f xml:space="preserve"> Rev!BM$78</f>
        <v>292.21500000000003</v>
      </c>
      <c r="BN45" s="653">
        <f xml:space="preserve"> Rev!BN$78</f>
        <v>265.65000000000003</v>
      </c>
      <c r="BO45" s="653">
        <f xml:space="preserve"> Rev!BO$78</f>
        <v>212.52000000000004</v>
      </c>
      <c r="BP45" s="653">
        <f xml:space="preserve"> Rev!BP$78</f>
        <v>185.95500000000004</v>
      </c>
      <c r="BQ45" s="653">
        <f xml:space="preserve"> Rev!BQ$78</f>
        <v>185.95500000000004</v>
      </c>
      <c r="BR45" s="653">
        <f xml:space="preserve"> Rev!BR$78</f>
        <v>185.95500000000004</v>
      </c>
      <c r="BS45" s="653">
        <f xml:space="preserve"> Rev!BS$78</f>
        <v>185.95500000000004</v>
      </c>
      <c r="BT45" s="653">
        <f xml:space="preserve"> Rev!BT$78</f>
        <v>185.95500000000004</v>
      </c>
      <c r="BU45" s="653">
        <f xml:space="preserve"> Rev!BU$78</f>
        <v>255.02400000000003</v>
      </c>
      <c r="BV45" s="653">
        <f xml:space="preserve"> Rev!BV$78</f>
        <v>255.02400000000003</v>
      </c>
      <c r="BW45" s="653">
        <f xml:space="preserve"> Rev!BW$78</f>
        <v>286.90199999999999</v>
      </c>
      <c r="BX45" s="653">
        <f xml:space="preserve"> Rev!BX$78</f>
        <v>350.65800000000002</v>
      </c>
      <c r="BY45" s="653">
        <f xml:space="preserve"> Rev!BY$78</f>
        <v>350.65800000000002</v>
      </c>
      <c r="BZ45" s="653">
        <f xml:space="preserve"> Rev!BZ$78</f>
        <v>318.78000000000003</v>
      </c>
      <c r="CA45" s="653">
        <f xml:space="preserve"> Rev!CA$78</f>
        <v>255.02400000000003</v>
      </c>
      <c r="CB45" s="653">
        <f xml:space="preserve"> Rev!CB$78</f>
        <v>223.14600000000004</v>
      </c>
      <c r="CC45" s="653">
        <f xml:space="preserve"> Rev!CC$78</f>
        <v>223.14600000000004</v>
      </c>
      <c r="CD45" s="653">
        <f xml:space="preserve"> Rev!CD$78</f>
        <v>223.14600000000004</v>
      </c>
      <c r="CE45" s="653">
        <f xml:space="preserve"> Rev!CE$78</f>
        <v>223.14600000000004</v>
      </c>
      <c r="CF45" s="653">
        <f xml:space="preserve"> Rev!CF$78</f>
        <v>223.14600000000004</v>
      </c>
    </row>
    <row r="46" spans="1:84" s="187" customFormat="1" ht="13.2" customHeight="1" x14ac:dyDescent="0.25">
      <c r="A46" s="77"/>
      <c r="B46" s="78"/>
      <c r="C46" s="78"/>
      <c r="D46" s="79"/>
      <c r="E46" s="122" t="str">
        <f xml:space="preserve"> Rev!E$79</f>
        <v>Units sold - Boots</v>
      </c>
      <c r="F46" s="122">
        <f xml:space="preserve"> Rev!F$79</f>
        <v>0</v>
      </c>
      <c r="G46" s="122" t="str">
        <f xml:space="preserve"> Rev!G$79</f>
        <v>units</v>
      </c>
      <c r="H46" s="122">
        <f xml:space="preserve"> Rev!H$79</f>
        <v>0</v>
      </c>
      <c r="I46" s="122">
        <f xml:space="preserve"> Rev!I$79</f>
        <v>0</v>
      </c>
      <c r="J46" s="653">
        <f xml:space="preserve"> Rev!J$79</f>
        <v>22962.5</v>
      </c>
      <c r="K46" s="653">
        <f xml:space="preserve"> Rev!K$79</f>
        <v>0</v>
      </c>
      <c r="L46" s="653">
        <f xml:space="preserve"> Rev!L$79</f>
        <v>0</v>
      </c>
      <c r="M46" s="653">
        <f xml:space="preserve"> Rev!M$79</f>
        <v>200</v>
      </c>
      <c r="N46" s="653">
        <f xml:space="preserve"> Rev!N$79</f>
        <v>200</v>
      </c>
      <c r="O46" s="653">
        <f xml:space="preserve"> Rev!O$79</f>
        <v>225</v>
      </c>
      <c r="P46" s="653">
        <f xml:space="preserve"> Rev!P$79</f>
        <v>275</v>
      </c>
      <c r="Q46" s="653">
        <f xml:space="preserve"> Rev!Q$79</f>
        <v>275</v>
      </c>
      <c r="R46" s="653">
        <f xml:space="preserve"> Rev!R$79</f>
        <v>250</v>
      </c>
      <c r="S46" s="653">
        <f xml:space="preserve"> Rev!S$79</f>
        <v>200</v>
      </c>
      <c r="T46" s="653">
        <f xml:space="preserve"> Rev!T$79</f>
        <v>175.00000000000003</v>
      </c>
      <c r="U46" s="653">
        <f xml:space="preserve"> Rev!U$79</f>
        <v>175.00000000000003</v>
      </c>
      <c r="V46" s="653">
        <f xml:space="preserve"> Rev!V$79</f>
        <v>175.00000000000003</v>
      </c>
      <c r="W46" s="653">
        <f xml:space="preserve"> Rev!W$79</f>
        <v>175.00000000000003</v>
      </c>
      <c r="X46" s="653">
        <f xml:space="preserve"> Rev!X$79</f>
        <v>175.00000000000003</v>
      </c>
      <c r="Y46" s="653">
        <f xml:space="preserve"> Rev!Y$79</f>
        <v>200</v>
      </c>
      <c r="Z46" s="653">
        <f xml:space="preserve"> Rev!Z$79</f>
        <v>200</v>
      </c>
      <c r="AA46" s="653">
        <f xml:space="preserve"> Rev!AA$79</f>
        <v>225</v>
      </c>
      <c r="AB46" s="653">
        <f xml:space="preserve"> Rev!AB$79</f>
        <v>275</v>
      </c>
      <c r="AC46" s="653">
        <f xml:space="preserve"> Rev!AC$79</f>
        <v>275</v>
      </c>
      <c r="AD46" s="653">
        <f xml:space="preserve"> Rev!AD$79</f>
        <v>250</v>
      </c>
      <c r="AE46" s="653">
        <f xml:space="preserve"> Rev!AE$79</f>
        <v>200</v>
      </c>
      <c r="AF46" s="653">
        <f xml:space="preserve"> Rev!AF$79</f>
        <v>175.00000000000003</v>
      </c>
      <c r="AG46" s="653">
        <f xml:space="preserve"> Rev!AG$79</f>
        <v>175.00000000000003</v>
      </c>
      <c r="AH46" s="653">
        <f xml:space="preserve"> Rev!AH$79</f>
        <v>175.00000000000003</v>
      </c>
      <c r="AI46" s="653">
        <f xml:space="preserve"> Rev!AI$79</f>
        <v>175.00000000000003</v>
      </c>
      <c r="AJ46" s="653">
        <f xml:space="preserve"> Rev!AJ$79</f>
        <v>175.00000000000003</v>
      </c>
      <c r="AK46" s="653">
        <f xml:space="preserve"> Rev!AK$79</f>
        <v>240</v>
      </c>
      <c r="AL46" s="653">
        <f xml:space="preserve"> Rev!AL$79</f>
        <v>240</v>
      </c>
      <c r="AM46" s="653">
        <f xml:space="preserve"> Rev!AM$79</f>
        <v>270</v>
      </c>
      <c r="AN46" s="653">
        <f xml:space="preserve"> Rev!AN$79</f>
        <v>330</v>
      </c>
      <c r="AO46" s="653">
        <f xml:space="preserve"> Rev!AO$79</f>
        <v>330</v>
      </c>
      <c r="AP46" s="653">
        <f xml:space="preserve"> Rev!AP$79</f>
        <v>300</v>
      </c>
      <c r="AQ46" s="653">
        <f xml:space="preserve"> Rev!AQ$79</f>
        <v>240</v>
      </c>
      <c r="AR46" s="653">
        <f xml:space="preserve"> Rev!AR$79</f>
        <v>210.00000000000003</v>
      </c>
      <c r="AS46" s="653">
        <f xml:space="preserve"> Rev!AS$79</f>
        <v>210.00000000000003</v>
      </c>
      <c r="AT46" s="653">
        <f xml:space="preserve"> Rev!AT$79</f>
        <v>210.00000000000003</v>
      </c>
      <c r="AU46" s="653">
        <f xml:space="preserve"> Rev!AU$79</f>
        <v>210.00000000000003</v>
      </c>
      <c r="AV46" s="653">
        <f xml:space="preserve"> Rev!AV$79</f>
        <v>210.00000000000003</v>
      </c>
      <c r="AW46" s="653">
        <f xml:space="preserve"> Rev!AW$79</f>
        <v>300</v>
      </c>
      <c r="AX46" s="653">
        <f xml:space="preserve"> Rev!AX$79</f>
        <v>300</v>
      </c>
      <c r="AY46" s="653">
        <f xml:space="preserve"> Rev!AY$79</f>
        <v>337.5</v>
      </c>
      <c r="AZ46" s="653">
        <f xml:space="preserve"> Rev!AZ$79</f>
        <v>412.5</v>
      </c>
      <c r="BA46" s="653">
        <f xml:space="preserve"> Rev!BA$79</f>
        <v>412.5</v>
      </c>
      <c r="BB46" s="653">
        <f xml:space="preserve"> Rev!BB$79</f>
        <v>375</v>
      </c>
      <c r="BC46" s="653">
        <f xml:space="preserve"> Rev!BC$79</f>
        <v>300</v>
      </c>
      <c r="BD46" s="653">
        <f xml:space="preserve"> Rev!BD$79</f>
        <v>262.5</v>
      </c>
      <c r="BE46" s="653">
        <f xml:space="preserve"> Rev!BE$79</f>
        <v>262.5</v>
      </c>
      <c r="BF46" s="653">
        <f xml:space="preserve"> Rev!BF$79</f>
        <v>262.5</v>
      </c>
      <c r="BG46" s="653">
        <f xml:space="preserve"> Rev!BG$79</f>
        <v>262.5</v>
      </c>
      <c r="BH46" s="653">
        <f xml:space="preserve"> Rev!BH$79</f>
        <v>262.5</v>
      </c>
      <c r="BI46" s="653">
        <f xml:space="preserve"> Rev!BI$79</f>
        <v>390</v>
      </c>
      <c r="BJ46" s="653">
        <f xml:space="preserve"> Rev!BJ$79</f>
        <v>390</v>
      </c>
      <c r="BK46" s="653">
        <f xml:space="preserve"> Rev!BK$79</f>
        <v>438.75</v>
      </c>
      <c r="BL46" s="653">
        <f xml:space="preserve"> Rev!BL$79</f>
        <v>536.25</v>
      </c>
      <c r="BM46" s="653">
        <f xml:space="preserve"> Rev!BM$79</f>
        <v>536.25</v>
      </c>
      <c r="BN46" s="653">
        <f xml:space="preserve"> Rev!BN$79</f>
        <v>487.5</v>
      </c>
      <c r="BO46" s="653">
        <f xml:space="preserve"> Rev!BO$79</f>
        <v>390</v>
      </c>
      <c r="BP46" s="653">
        <f xml:space="preserve"> Rev!BP$79</f>
        <v>341.25000000000006</v>
      </c>
      <c r="BQ46" s="653">
        <f xml:space="preserve"> Rev!BQ$79</f>
        <v>341.25000000000006</v>
      </c>
      <c r="BR46" s="653">
        <f xml:space="preserve"> Rev!BR$79</f>
        <v>341.25000000000006</v>
      </c>
      <c r="BS46" s="653">
        <f xml:space="preserve"> Rev!BS$79</f>
        <v>341.25000000000006</v>
      </c>
      <c r="BT46" s="653">
        <f xml:space="preserve"> Rev!BT$79</f>
        <v>341.25000000000006</v>
      </c>
      <c r="BU46" s="653">
        <f xml:space="preserve"> Rev!BU$79</f>
        <v>507</v>
      </c>
      <c r="BV46" s="653">
        <f xml:space="preserve"> Rev!BV$79</f>
        <v>507</v>
      </c>
      <c r="BW46" s="653">
        <f xml:space="preserve"> Rev!BW$79</f>
        <v>570.375</v>
      </c>
      <c r="BX46" s="653">
        <f xml:space="preserve"> Rev!BX$79</f>
        <v>697.125</v>
      </c>
      <c r="BY46" s="653">
        <f xml:space="preserve"> Rev!BY$79</f>
        <v>697.125</v>
      </c>
      <c r="BZ46" s="653">
        <f xml:space="preserve"> Rev!BZ$79</f>
        <v>633.75</v>
      </c>
      <c r="CA46" s="653">
        <f xml:space="preserve"> Rev!CA$79</f>
        <v>507</v>
      </c>
      <c r="CB46" s="653">
        <f xml:space="preserve"> Rev!CB$79</f>
        <v>443.62500000000006</v>
      </c>
      <c r="CC46" s="653">
        <f xml:space="preserve"> Rev!CC$79</f>
        <v>443.62500000000006</v>
      </c>
      <c r="CD46" s="653">
        <f xml:space="preserve"> Rev!CD$79</f>
        <v>443.62500000000006</v>
      </c>
      <c r="CE46" s="653">
        <f xml:space="preserve"> Rev!CE$79</f>
        <v>443.62500000000006</v>
      </c>
      <c r="CF46" s="653">
        <f xml:space="preserve"> Rev!CF$79</f>
        <v>443.62500000000006</v>
      </c>
    </row>
    <row r="47" spans="1:84" ht="4.95" customHeight="1" x14ac:dyDescent="0.25">
      <c r="C47" s="179"/>
      <c r="H47" s="182"/>
      <c r="I47" s="182"/>
      <c r="J47" s="661"/>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c r="AN47" s="649"/>
      <c r="AO47" s="649"/>
      <c r="AP47" s="649"/>
      <c r="AQ47" s="649"/>
      <c r="AR47" s="649"/>
      <c r="AS47" s="649"/>
      <c r="AT47" s="649"/>
      <c r="AU47" s="649"/>
      <c r="AV47" s="649"/>
      <c r="AW47" s="649"/>
      <c r="AX47" s="649"/>
      <c r="AY47" s="649"/>
      <c r="AZ47" s="649"/>
      <c r="BA47" s="649"/>
      <c r="BB47" s="649"/>
      <c r="BC47" s="649"/>
      <c r="BD47" s="649"/>
      <c r="BE47" s="649"/>
      <c r="BF47" s="649"/>
      <c r="BG47" s="649"/>
      <c r="BH47" s="649"/>
      <c r="BI47" s="649"/>
      <c r="BJ47" s="649"/>
      <c r="BK47" s="649"/>
      <c r="BL47" s="649"/>
      <c r="BM47" s="649"/>
      <c r="BN47" s="649"/>
      <c r="BO47" s="649"/>
      <c r="BP47" s="649"/>
      <c r="BQ47" s="649"/>
      <c r="BR47" s="649"/>
      <c r="BS47" s="649"/>
      <c r="BT47" s="662"/>
      <c r="BU47" s="662"/>
      <c r="BV47" s="662"/>
      <c r="BW47" s="662"/>
      <c r="BX47" s="662"/>
      <c r="BY47" s="662"/>
      <c r="BZ47" s="662"/>
      <c r="CA47" s="662"/>
      <c r="CB47" s="662"/>
      <c r="CC47" s="662"/>
      <c r="CD47" s="662"/>
      <c r="CE47" s="662"/>
      <c r="CF47" s="662"/>
    </row>
    <row r="48" spans="1:84" s="725" customFormat="1" x14ac:dyDescent="0.25">
      <c r="A48" s="721"/>
      <c r="B48" s="722"/>
      <c r="C48" s="721"/>
      <c r="D48" s="723"/>
      <c r="E48" s="722" t="str">
        <f t="shared" ref="E48:AJ48" si="34" xml:space="preserve"> E$35</f>
        <v>Unit purchase rate - Shoes</v>
      </c>
      <c r="F48" s="722">
        <f t="shared" si="34"/>
        <v>0</v>
      </c>
      <c r="G48" s="722" t="str">
        <f t="shared" si="34"/>
        <v>GBP</v>
      </c>
      <c r="H48" s="722">
        <f t="shared" si="34"/>
        <v>0</v>
      </c>
      <c r="I48" s="722">
        <f t="shared" si="34"/>
        <v>0</v>
      </c>
      <c r="J48" s="724">
        <f t="shared" si="34"/>
        <v>4499.2492606416508</v>
      </c>
      <c r="K48" s="724">
        <f t="shared" si="34"/>
        <v>0</v>
      </c>
      <c r="L48" s="724">
        <f t="shared" si="34"/>
        <v>0</v>
      </c>
      <c r="M48" s="724">
        <f t="shared" si="34"/>
        <v>60</v>
      </c>
      <c r="N48" s="724">
        <f t="shared" si="34"/>
        <v>60</v>
      </c>
      <c r="O48" s="724">
        <f t="shared" si="34"/>
        <v>60</v>
      </c>
      <c r="P48" s="724">
        <f t="shared" si="34"/>
        <v>60</v>
      </c>
      <c r="Q48" s="724">
        <f t="shared" si="34"/>
        <v>60</v>
      </c>
      <c r="R48" s="724">
        <f t="shared" si="34"/>
        <v>60</v>
      </c>
      <c r="S48" s="724">
        <f t="shared" si="34"/>
        <v>60</v>
      </c>
      <c r="T48" s="724">
        <f t="shared" si="34"/>
        <v>60</v>
      </c>
      <c r="U48" s="724">
        <f t="shared" si="34"/>
        <v>60</v>
      </c>
      <c r="V48" s="724">
        <f t="shared" si="34"/>
        <v>60</v>
      </c>
      <c r="W48" s="724">
        <f t="shared" si="34"/>
        <v>60</v>
      </c>
      <c r="X48" s="724">
        <f t="shared" si="34"/>
        <v>60</v>
      </c>
      <c r="Y48" s="724">
        <f t="shared" si="34"/>
        <v>61.1239848227493</v>
      </c>
      <c r="Z48" s="724">
        <f t="shared" si="34"/>
        <v>61.1239848227493</v>
      </c>
      <c r="AA48" s="724">
        <f t="shared" si="34"/>
        <v>61.1239848227493</v>
      </c>
      <c r="AB48" s="724">
        <f t="shared" si="34"/>
        <v>61.1239848227493</v>
      </c>
      <c r="AC48" s="724">
        <f t="shared" si="34"/>
        <v>61.1239848227493</v>
      </c>
      <c r="AD48" s="724">
        <f t="shared" si="34"/>
        <v>61.1239848227493</v>
      </c>
      <c r="AE48" s="724">
        <f t="shared" si="34"/>
        <v>61.1239848227493</v>
      </c>
      <c r="AF48" s="724">
        <f t="shared" si="34"/>
        <v>61.1239848227493</v>
      </c>
      <c r="AG48" s="724">
        <f t="shared" si="34"/>
        <v>61.1239848227493</v>
      </c>
      <c r="AH48" s="724">
        <f t="shared" si="34"/>
        <v>61.1239848227493</v>
      </c>
      <c r="AI48" s="724">
        <f t="shared" si="34"/>
        <v>61.1239848227493</v>
      </c>
      <c r="AJ48" s="724">
        <f t="shared" si="34"/>
        <v>61.1239848227493</v>
      </c>
      <c r="AK48" s="724">
        <f t="shared" ref="AK48:BP48" si="35" xml:space="preserve"> AK$35</f>
        <v>62.043375337373959</v>
      </c>
      <c r="AL48" s="724">
        <f t="shared" si="35"/>
        <v>62.043375337373959</v>
      </c>
      <c r="AM48" s="724">
        <f t="shared" si="35"/>
        <v>62.043375337373959</v>
      </c>
      <c r="AN48" s="724">
        <f t="shared" si="35"/>
        <v>62.043375337373959</v>
      </c>
      <c r="AO48" s="724">
        <f t="shared" si="35"/>
        <v>62.043375337373959</v>
      </c>
      <c r="AP48" s="724">
        <f t="shared" si="35"/>
        <v>62.043375337373959</v>
      </c>
      <c r="AQ48" s="724">
        <f t="shared" si="35"/>
        <v>62.043375337373959</v>
      </c>
      <c r="AR48" s="724">
        <f t="shared" si="35"/>
        <v>62.043375337373959</v>
      </c>
      <c r="AS48" s="724">
        <f t="shared" si="35"/>
        <v>62.043375337373959</v>
      </c>
      <c r="AT48" s="724">
        <f t="shared" si="35"/>
        <v>62.043375337373959</v>
      </c>
      <c r="AU48" s="724">
        <f t="shared" si="35"/>
        <v>62.043375337373959</v>
      </c>
      <c r="AV48" s="724">
        <f t="shared" si="35"/>
        <v>62.043375337373959</v>
      </c>
      <c r="AW48" s="724">
        <f t="shared" si="35"/>
        <v>62.974025967434571</v>
      </c>
      <c r="AX48" s="724">
        <f t="shared" si="35"/>
        <v>62.974025967434571</v>
      </c>
      <c r="AY48" s="724">
        <f t="shared" si="35"/>
        <v>62.974025967434571</v>
      </c>
      <c r="AZ48" s="724">
        <f t="shared" si="35"/>
        <v>62.974025967434571</v>
      </c>
      <c r="BA48" s="724">
        <f t="shared" si="35"/>
        <v>62.974025967434571</v>
      </c>
      <c r="BB48" s="724">
        <f t="shared" si="35"/>
        <v>62.974025967434571</v>
      </c>
      <c r="BC48" s="724">
        <f t="shared" si="35"/>
        <v>62.974025967434571</v>
      </c>
      <c r="BD48" s="724">
        <f t="shared" si="35"/>
        <v>62.974025967434571</v>
      </c>
      <c r="BE48" s="724">
        <f t="shared" si="35"/>
        <v>62.974025967434571</v>
      </c>
      <c r="BF48" s="724">
        <f t="shared" si="35"/>
        <v>62.974025967434571</v>
      </c>
      <c r="BG48" s="724">
        <f t="shared" si="35"/>
        <v>62.974025967434571</v>
      </c>
      <c r="BH48" s="724">
        <f t="shared" si="35"/>
        <v>62.974025967434571</v>
      </c>
      <c r="BI48" s="724">
        <f t="shared" si="35"/>
        <v>63.918636356946081</v>
      </c>
      <c r="BJ48" s="724">
        <f t="shared" si="35"/>
        <v>63.918636356946081</v>
      </c>
      <c r="BK48" s="724">
        <f t="shared" si="35"/>
        <v>63.918636356946081</v>
      </c>
      <c r="BL48" s="724">
        <f t="shared" si="35"/>
        <v>63.918636356946081</v>
      </c>
      <c r="BM48" s="724">
        <f t="shared" si="35"/>
        <v>63.918636356946081</v>
      </c>
      <c r="BN48" s="724">
        <f t="shared" si="35"/>
        <v>63.918636356946081</v>
      </c>
      <c r="BO48" s="724">
        <f t="shared" si="35"/>
        <v>63.918636356946081</v>
      </c>
      <c r="BP48" s="724">
        <f t="shared" si="35"/>
        <v>63.918636356946081</v>
      </c>
      <c r="BQ48" s="724">
        <f t="shared" ref="BQ48:CF48" si="36" xml:space="preserve"> BQ$35</f>
        <v>63.918636356946081</v>
      </c>
      <c r="BR48" s="724">
        <f t="shared" si="36"/>
        <v>63.918636356946081</v>
      </c>
      <c r="BS48" s="724">
        <f t="shared" si="36"/>
        <v>63.918636356946081</v>
      </c>
      <c r="BT48" s="724">
        <f t="shared" si="36"/>
        <v>63.918636356946081</v>
      </c>
      <c r="BU48" s="724">
        <f t="shared" si="36"/>
        <v>64.877415902300271</v>
      </c>
      <c r="BV48" s="724">
        <f t="shared" si="36"/>
        <v>64.877415902300271</v>
      </c>
      <c r="BW48" s="724">
        <f t="shared" si="36"/>
        <v>64.877415902300271</v>
      </c>
      <c r="BX48" s="724">
        <f t="shared" si="36"/>
        <v>64.877415902300271</v>
      </c>
      <c r="BY48" s="724">
        <f t="shared" si="36"/>
        <v>64.877415902300271</v>
      </c>
      <c r="BZ48" s="724">
        <f t="shared" si="36"/>
        <v>64.877415902300271</v>
      </c>
      <c r="CA48" s="724">
        <f t="shared" si="36"/>
        <v>64.877415902300271</v>
      </c>
      <c r="CB48" s="724">
        <f t="shared" si="36"/>
        <v>64.877415902300271</v>
      </c>
      <c r="CC48" s="724">
        <f t="shared" si="36"/>
        <v>64.877415902300271</v>
      </c>
      <c r="CD48" s="724">
        <f t="shared" si="36"/>
        <v>64.877415902300271</v>
      </c>
      <c r="CE48" s="724">
        <f t="shared" si="36"/>
        <v>64.877415902300271</v>
      </c>
      <c r="CF48" s="724">
        <f t="shared" si="36"/>
        <v>64.877415902300271</v>
      </c>
    </row>
    <row r="49" spans="1:84" s="725" customFormat="1" x14ac:dyDescent="0.25">
      <c r="A49" s="721"/>
      <c r="B49" s="722"/>
      <c r="C49" s="721"/>
      <c r="D49" s="723"/>
      <c r="E49" s="722" t="str">
        <f t="shared" ref="E49:AJ49" si="37" xml:space="preserve"> E$36</f>
        <v>Unit purchase rate - Trainers</v>
      </c>
      <c r="F49" s="722">
        <f t="shared" si="37"/>
        <v>0</v>
      </c>
      <c r="G49" s="722" t="str">
        <f t="shared" si="37"/>
        <v>GBP</v>
      </c>
      <c r="H49" s="722">
        <f t="shared" si="37"/>
        <v>0</v>
      </c>
      <c r="I49" s="722">
        <f t="shared" si="37"/>
        <v>0</v>
      </c>
      <c r="J49" s="724">
        <f t="shared" si="37"/>
        <v>6691.8834003276825</v>
      </c>
      <c r="K49" s="724">
        <f t="shared" si="37"/>
        <v>0</v>
      </c>
      <c r="L49" s="724">
        <f t="shared" si="37"/>
        <v>0</v>
      </c>
      <c r="M49" s="724">
        <f t="shared" si="37"/>
        <v>89.24</v>
      </c>
      <c r="N49" s="724">
        <f t="shared" si="37"/>
        <v>89.24</v>
      </c>
      <c r="O49" s="724">
        <f t="shared" si="37"/>
        <v>89.24</v>
      </c>
      <c r="P49" s="724">
        <f t="shared" si="37"/>
        <v>89.24</v>
      </c>
      <c r="Q49" s="724">
        <f t="shared" si="37"/>
        <v>89.24</v>
      </c>
      <c r="R49" s="724">
        <f t="shared" si="37"/>
        <v>89.24</v>
      </c>
      <c r="S49" s="724">
        <f t="shared" si="37"/>
        <v>89.24</v>
      </c>
      <c r="T49" s="724">
        <f t="shared" si="37"/>
        <v>89.24</v>
      </c>
      <c r="U49" s="724">
        <f t="shared" si="37"/>
        <v>89.24</v>
      </c>
      <c r="V49" s="724">
        <f t="shared" si="37"/>
        <v>89.24</v>
      </c>
      <c r="W49" s="724">
        <f t="shared" si="37"/>
        <v>89.24</v>
      </c>
      <c r="X49" s="724">
        <f t="shared" si="37"/>
        <v>89.24</v>
      </c>
      <c r="Y49" s="724">
        <f t="shared" si="37"/>
        <v>90.911740093035789</v>
      </c>
      <c r="Z49" s="724">
        <f t="shared" si="37"/>
        <v>90.911740093035789</v>
      </c>
      <c r="AA49" s="724">
        <f t="shared" si="37"/>
        <v>90.911740093035789</v>
      </c>
      <c r="AB49" s="724">
        <f t="shared" si="37"/>
        <v>90.911740093035789</v>
      </c>
      <c r="AC49" s="724">
        <f t="shared" si="37"/>
        <v>90.911740093035789</v>
      </c>
      <c r="AD49" s="724">
        <f t="shared" si="37"/>
        <v>90.911740093035789</v>
      </c>
      <c r="AE49" s="724">
        <f t="shared" si="37"/>
        <v>90.911740093035789</v>
      </c>
      <c r="AF49" s="724">
        <f t="shared" si="37"/>
        <v>90.911740093035789</v>
      </c>
      <c r="AG49" s="724">
        <f t="shared" si="37"/>
        <v>90.911740093035789</v>
      </c>
      <c r="AH49" s="724">
        <f t="shared" si="37"/>
        <v>90.911740093035789</v>
      </c>
      <c r="AI49" s="724">
        <f t="shared" si="37"/>
        <v>90.911740093035789</v>
      </c>
      <c r="AJ49" s="724">
        <f t="shared" si="37"/>
        <v>90.911740093035789</v>
      </c>
      <c r="AK49" s="724">
        <f t="shared" ref="AK49:BP49" si="38" xml:space="preserve"> AK$36</f>
        <v>92.279180251787537</v>
      </c>
      <c r="AL49" s="724">
        <f t="shared" si="38"/>
        <v>92.279180251787537</v>
      </c>
      <c r="AM49" s="724">
        <f t="shared" si="38"/>
        <v>92.279180251787537</v>
      </c>
      <c r="AN49" s="724">
        <f t="shared" si="38"/>
        <v>92.279180251787537</v>
      </c>
      <c r="AO49" s="724">
        <f t="shared" si="38"/>
        <v>92.279180251787537</v>
      </c>
      <c r="AP49" s="724">
        <f t="shared" si="38"/>
        <v>92.279180251787537</v>
      </c>
      <c r="AQ49" s="724">
        <f t="shared" si="38"/>
        <v>92.279180251787537</v>
      </c>
      <c r="AR49" s="724">
        <f t="shared" si="38"/>
        <v>92.279180251787537</v>
      </c>
      <c r="AS49" s="724">
        <f t="shared" si="38"/>
        <v>92.279180251787537</v>
      </c>
      <c r="AT49" s="724">
        <f t="shared" si="38"/>
        <v>92.279180251787537</v>
      </c>
      <c r="AU49" s="724">
        <f t="shared" si="38"/>
        <v>92.279180251787537</v>
      </c>
      <c r="AV49" s="724">
        <f t="shared" si="38"/>
        <v>92.279180251787537</v>
      </c>
      <c r="AW49" s="724">
        <f t="shared" si="38"/>
        <v>93.66336795556434</v>
      </c>
      <c r="AX49" s="724">
        <f t="shared" si="38"/>
        <v>93.66336795556434</v>
      </c>
      <c r="AY49" s="724">
        <f t="shared" si="38"/>
        <v>93.66336795556434</v>
      </c>
      <c r="AZ49" s="724">
        <f t="shared" si="38"/>
        <v>93.66336795556434</v>
      </c>
      <c r="BA49" s="724">
        <f t="shared" si="38"/>
        <v>93.66336795556434</v>
      </c>
      <c r="BB49" s="724">
        <f t="shared" si="38"/>
        <v>93.66336795556434</v>
      </c>
      <c r="BC49" s="724">
        <f t="shared" si="38"/>
        <v>93.66336795556434</v>
      </c>
      <c r="BD49" s="724">
        <f t="shared" si="38"/>
        <v>93.66336795556434</v>
      </c>
      <c r="BE49" s="724">
        <f t="shared" si="38"/>
        <v>93.66336795556434</v>
      </c>
      <c r="BF49" s="724">
        <f t="shared" si="38"/>
        <v>93.66336795556434</v>
      </c>
      <c r="BG49" s="724">
        <f t="shared" si="38"/>
        <v>93.66336795556434</v>
      </c>
      <c r="BH49" s="724">
        <f t="shared" si="38"/>
        <v>93.66336795556434</v>
      </c>
      <c r="BI49" s="724">
        <f t="shared" si="38"/>
        <v>95.068318474897794</v>
      </c>
      <c r="BJ49" s="724">
        <f t="shared" si="38"/>
        <v>95.068318474897794</v>
      </c>
      <c r="BK49" s="724">
        <f t="shared" si="38"/>
        <v>95.068318474897794</v>
      </c>
      <c r="BL49" s="724">
        <f t="shared" si="38"/>
        <v>95.068318474897794</v>
      </c>
      <c r="BM49" s="724">
        <f t="shared" si="38"/>
        <v>95.068318474897794</v>
      </c>
      <c r="BN49" s="724">
        <f t="shared" si="38"/>
        <v>95.068318474897794</v>
      </c>
      <c r="BO49" s="724">
        <f t="shared" si="38"/>
        <v>95.068318474897794</v>
      </c>
      <c r="BP49" s="724">
        <f t="shared" si="38"/>
        <v>95.068318474897794</v>
      </c>
      <c r="BQ49" s="724">
        <f t="shared" ref="BQ49:CF49" si="39" xml:space="preserve"> BQ$36</f>
        <v>95.068318474897794</v>
      </c>
      <c r="BR49" s="724">
        <f t="shared" si="39"/>
        <v>95.068318474897794</v>
      </c>
      <c r="BS49" s="724">
        <f t="shared" si="39"/>
        <v>95.068318474897794</v>
      </c>
      <c r="BT49" s="724">
        <f t="shared" si="39"/>
        <v>95.068318474897794</v>
      </c>
      <c r="BU49" s="724">
        <f t="shared" si="39"/>
        <v>96.494343252021267</v>
      </c>
      <c r="BV49" s="724">
        <f t="shared" si="39"/>
        <v>96.494343252021267</v>
      </c>
      <c r="BW49" s="724">
        <f t="shared" si="39"/>
        <v>96.494343252021267</v>
      </c>
      <c r="BX49" s="724">
        <f t="shared" si="39"/>
        <v>96.494343252021267</v>
      </c>
      <c r="BY49" s="724">
        <f t="shared" si="39"/>
        <v>96.494343252021267</v>
      </c>
      <c r="BZ49" s="724">
        <f t="shared" si="39"/>
        <v>96.494343252021267</v>
      </c>
      <c r="CA49" s="724">
        <f t="shared" si="39"/>
        <v>96.494343252021267</v>
      </c>
      <c r="CB49" s="724">
        <f t="shared" si="39"/>
        <v>96.494343252021267</v>
      </c>
      <c r="CC49" s="724">
        <f t="shared" si="39"/>
        <v>96.494343252021267</v>
      </c>
      <c r="CD49" s="724">
        <f t="shared" si="39"/>
        <v>96.494343252021267</v>
      </c>
      <c r="CE49" s="724">
        <f t="shared" si="39"/>
        <v>96.494343252021267</v>
      </c>
      <c r="CF49" s="724">
        <f t="shared" si="39"/>
        <v>96.494343252021267</v>
      </c>
    </row>
    <row r="50" spans="1:84" s="725" customFormat="1" x14ac:dyDescent="0.25">
      <c r="A50" s="721"/>
      <c r="B50" s="722"/>
      <c r="C50" s="721"/>
      <c r="D50" s="723"/>
      <c r="E50" s="722" t="str">
        <f t="shared" ref="E50:AJ50" si="40" xml:space="preserve"> E$37</f>
        <v>Unit purchase rate - Boots</v>
      </c>
      <c r="F50" s="722">
        <f t="shared" si="40"/>
        <v>0</v>
      </c>
      <c r="G50" s="722" t="str">
        <f t="shared" si="40"/>
        <v>GBP</v>
      </c>
      <c r="H50" s="722">
        <f t="shared" si="40"/>
        <v>0</v>
      </c>
      <c r="I50" s="722">
        <f t="shared" si="40"/>
        <v>0</v>
      </c>
      <c r="J50" s="724">
        <f t="shared" si="40"/>
        <v>6748.8738909624735</v>
      </c>
      <c r="K50" s="724">
        <f t="shared" si="40"/>
        <v>0</v>
      </c>
      <c r="L50" s="724">
        <f t="shared" si="40"/>
        <v>0</v>
      </c>
      <c r="M50" s="724">
        <f t="shared" si="40"/>
        <v>90</v>
      </c>
      <c r="N50" s="724">
        <f t="shared" si="40"/>
        <v>90</v>
      </c>
      <c r="O50" s="724">
        <f t="shared" si="40"/>
        <v>90</v>
      </c>
      <c r="P50" s="724">
        <f t="shared" si="40"/>
        <v>90</v>
      </c>
      <c r="Q50" s="724">
        <f t="shared" si="40"/>
        <v>90</v>
      </c>
      <c r="R50" s="724">
        <f t="shared" si="40"/>
        <v>90</v>
      </c>
      <c r="S50" s="724">
        <f t="shared" si="40"/>
        <v>90</v>
      </c>
      <c r="T50" s="724">
        <f t="shared" si="40"/>
        <v>90</v>
      </c>
      <c r="U50" s="724">
        <f t="shared" si="40"/>
        <v>90</v>
      </c>
      <c r="V50" s="724">
        <f t="shared" si="40"/>
        <v>90</v>
      </c>
      <c r="W50" s="724">
        <f t="shared" si="40"/>
        <v>90</v>
      </c>
      <c r="X50" s="724">
        <f t="shared" si="40"/>
        <v>90</v>
      </c>
      <c r="Y50" s="724">
        <f t="shared" si="40"/>
        <v>91.685977234123953</v>
      </c>
      <c r="Z50" s="724">
        <f t="shared" si="40"/>
        <v>91.685977234123953</v>
      </c>
      <c r="AA50" s="724">
        <f t="shared" si="40"/>
        <v>91.685977234123953</v>
      </c>
      <c r="AB50" s="724">
        <f t="shared" si="40"/>
        <v>91.685977234123953</v>
      </c>
      <c r="AC50" s="724">
        <f t="shared" si="40"/>
        <v>91.685977234123953</v>
      </c>
      <c r="AD50" s="724">
        <f t="shared" si="40"/>
        <v>91.685977234123953</v>
      </c>
      <c r="AE50" s="724">
        <f t="shared" si="40"/>
        <v>91.685977234123953</v>
      </c>
      <c r="AF50" s="724">
        <f t="shared" si="40"/>
        <v>91.685977234123953</v>
      </c>
      <c r="AG50" s="724">
        <f t="shared" si="40"/>
        <v>91.685977234123953</v>
      </c>
      <c r="AH50" s="724">
        <f t="shared" si="40"/>
        <v>91.685977234123953</v>
      </c>
      <c r="AI50" s="724">
        <f t="shared" si="40"/>
        <v>91.685977234123953</v>
      </c>
      <c r="AJ50" s="724">
        <f t="shared" si="40"/>
        <v>91.685977234123953</v>
      </c>
      <c r="AK50" s="724">
        <f t="shared" ref="AK50:BP50" si="41" xml:space="preserve"> AK$37</f>
        <v>93.065063006060939</v>
      </c>
      <c r="AL50" s="724">
        <f t="shared" si="41"/>
        <v>93.065063006060939</v>
      </c>
      <c r="AM50" s="724">
        <f t="shared" si="41"/>
        <v>93.065063006060939</v>
      </c>
      <c r="AN50" s="724">
        <f t="shared" si="41"/>
        <v>93.065063006060939</v>
      </c>
      <c r="AO50" s="724">
        <f t="shared" si="41"/>
        <v>93.065063006060939</v>
      </c>
      <c r="AP50" s="724">
        <f t="shared" si="41"/>
        <v>93.065063006060939</v>
      </c>
      <c r="AQ50" s="724">
        <f t="shared" si="41"/>
        <v>93.065063006060939</v>
      </c>
      <c r="AR50" s="724">
        <f t="shared" si="41"/>
        <v>93.065063006060939</v>
      </c>
      <c r="AS50" s="724">
        <f t="shared" si="41"/>
        <v>93.065063006060939</v>
      </c>
      <c r="AT50" s="724">
        <f t="shared" si="41"/>
        <v>93.065063006060939</v>
      </c>
      <c r="AU50" s="724">
        <f t="shared" si="41"/>
        <v>93.065063006060939</v>
      </c>
      <c r="AV50" s="724">
        <f t="shared" si="41"/>
        <v>93.065063006060939</v>
      </c>
      <c r="AW50" s="724">
        <f t="shared" si="41"/>
        <v>94.461038951151849</v>
      </c>
      <c r="AX50" s="724">
        <f t="shared" si="41"/>
        <v>94.461038951151849</v>
      </c>
      <c r="AY50" s="724">
        <f t="shared" si="41"/>
        <v>94.461038951151849</v>
      </c>
      <c r="AZ50" s="724">
        <f t="shared" si="41"/>
        <v>94.461038951151849</v>
      </c>
      <c r="BA50" s="724">
        <f t="shared" si="41"/>
        <v>94.461038951151849</v>
      </c>
      <c r="BB50" s="724">
        <f t="shared" si="41"/>
        <v>94.461038951151849</v>
      </c>
      <c r="BC50" s="724">
        <f t="shared" si="41"/>
        <v>94.461038951151849</v>
      </c>
      <c r="BD50" s="724">
        <f t="shared" si="41"/>
        <v>94.461038951151849</v>
      </c>
      <c r="BE50" s="724">
        <f t="shared" si="41"/>
        <v>94.461038951151849</v>
      </c>
      <c r="BF50" s="724">
        <f t="shared" si="41"/>
        <v>94.461038951151849</v>
      </c>
      <c r="BG50" s="724">
        <f t="shared" si="41"/>
        <v>94.461038951151849</v>
      </c>
      <c r="BH50" s="724">
        <f t="shared" si="41"/>
        <v>94.461038951151849</v>
      </c>
      <c r="BI50" s="724">
        <f t="shared" si="41"/>
        <v>95.877954535419121</v>
      </c>
      <c r="BJ50" s="724">
        <f t="shared" si="41"/>
        <v>95.877954535419121</v>
      </c>
      <c r="BK50" s="724">
        <f t="shared" si="41"/>
        <v>95.877954535419121</v>
      </c>
      <c r="BL50" s="724">
        <f t="shared" si="41"/>
        <v>95.877954535419121</v>
      </c>
      <c r="BM50" s="724">
        <f t="shared" si="41"/>
        <v>95.877954535419121</v>
      </c>
      <c r="BN50" s="724">
        <f t="shared" si="41"/>
        <v>95.877954535419121</v>
      </c>
      <c r="BO50" s="724">
        <f t="shared" si="41"/>
        <v>95.877954535419121</v>
      </c>
      <c r="BP50" s="724">
        <f t="shared" si="41"/>
        <v>95.877954535419121</v>
      </c>
      <c r="BQ50" s="724">
        <f t="shared" ref="BQ50:CF50" si="42" xml:space="preserve"> BQ$37</f>
        <v>95.877954535419121</v>
      </c>
      <c r="BR50" s="724">
        <f t="shared" si="42"/>
        <v>95.877954535419121</v>
      </c>
      <c r="BS50" s="724">
        <f t="shared" si="42"/>
        <v>95.877954535419121</v>
      </c>
      <c r="BT50" s="724">
        <f t="shared" si="42"/>
        <v>95.877954535419121</v>
      </c>
      <c r="BU50" s="724">
        <f t="shared" si="42"/>
        <v>97.316123853450407</v>
      </c>
      <c r="BV50" s="724">
        <f t="shared" si="42"/>
        <v>97.316123853450407</v>
      </c>
      <c r="BW50" s="724">
        <f t="shared" si="42"/>
        <v>97.316123853450407</v>
      </c>
      <c r="BX50" s="724">
        <f t="shared" si="42"/>
        <v>97.316123853450407</v>
      </c>
      <c r="BY50" s="724">
        <f t="shared" si="42"/>
        <v>97.316123853450407</v>
      </c>
      <c r="BZ50" s="724">
        <f t="shared" si="42"/>
        <v>97.316123853450407</v>
      </c>
      <c r="CA50" s="724">
        <f t="shared" si="42"/>
        <v>97.316123853450407</v>
      </c>
      <c r="CB50" s="724">
        <f t="shared" si="42"/>
        <v>97.316123853450407</v>
      </c>
      <c r="CC50" s="724">
        <f t="shared" si="42"/>
        <v>97.316123853450407</v>
      </c>
      <c r="CD50" s="724">
        <f t="shared" si="42"/>
        <v>97.316123853450407</v>
      </c>
      <c r="CE50" s="724">
        <f t="shared" si="42"/>
        <v>97.316123853450407</v>
      </c>
      <c r="CF50" s="724">
        <f t="shared" si="42"/>
        <v>97.316123853450407</v>
      </c>
    </row>
    <row r="51" spans="1:84" ht="4.95" customHeight="1" x14ac:dyDescent="0.25">
      <c r="C51" s="179"/>
      <c r="H51" s="182"/>
      <c r="I51" s="182"/>
      <c r="J51" s="661"/>
      <c r="K51" s="649"/>
      <c r="L51" s="649"/>
      <c r="M51" s="649"/>
      <c r="N51" s="649"/>
      <c r="O51" s="649"/>
      <c r="P51" s="649"/>
      <c r="Q51" s="649"/>
      <c r="R51" s="649"/>
      <c r="S51" s="649"/>
      <c r="T51" s="649"/>
      <c r="U51" s="649"/>
      <c r="V51" s="649"/>
      <c r="W51" s="649"/>
      <c r="X51" s="649"/>
      <c r="Y51" s="649"/>
      <c r="Z51" s="649"/>
      <c r="AA51" s="649"/>
      <c r="AB51" s="649"/>
      <c r="AC51" s="649"/>
      <c r="AD51" s="649"/>
      <c r="AE51" s="649"/>
      <c r="AF51" s="649"/>
      <c r="AG51" s="649"/>
      <c r="AH51" s="649"/>
      <c r="AI51" s="649"/>
      <c r="AJ51" s="649"/>
      <c r="AK51" s="649"/>
      <c r="AL51" s="649"/>
      <c r="AM51" s="649"/>
      <c r="AN51" s="649"/>
      <c r="AO51" s="649"/>
      <c r="AP51" s="649"/>
      <c r="AQ51" s="649"/>
      <c r="AR51" s="649"/>
      <c r="AS51" s="649"/>
      <c r="AT51" s="649"/>
      <c r="AU51" s="649"/>
      <c r="AV51" s="649"/>
      <c r="AW51" s="649"/>
      <c r="AX51" s="649"/>
      <c r="AY51" s="649"/>
      <c r="AZ51" s="649"/>
      <c r="BA51" s="649"/>
      <c r="BB51" s="649"/>
      <c r="BC51" s="649"/>
      <c r="BD51" s="649"/>
      <c r="BE51" s="649"/>
      <c r="BF51" s="649"/>
      <c r="BG51" s="649"/>
      <c r="BH51" s="649"/>
      <c r="BI51" s="649"/>
      <c r="BJ51" s="649"/>
      <c r="BK51" s="649"/>
      <c r="BL51" s="649"/>
      <c r="BM51" s="649"/>
      <c r="BN51" s="649"/>
      <c r="BO51" s="649"/>
      <c r="BP51" s="649"/>
      <c r="BQ51" s="649"/>
      <c r="BR51" s="649"/>
      <c r="BS51" s="649"/>
      <c r="BT51" s="662"/>
      <c r="BU51" s="662"/>
      <c r="BV51" s="662"/>
      <c r="BW51" s="662"/>
      <c r="BX51" s="662"/>
      <c r="BY51" s="662"/>
      <c r="BZ51" s="662"/>
      <c r="CA51" s="662"/>
      <c r="CB51" s="662"/>
      <c r="CC51" s="662"/>
      <c r="CD51" s="662"/>
      <c r="CE51" s="662"/>
      <c r="CF51" s="662"/>
    </row>
    <row r="52" spans="1:84" s="85" customFormat="1" x14ac:dyDescent="0.25">
      <c r="A52" s="347"/>
      <c r="B52" s="84"/>
      <c r="C52" s="347"/>
      <c r="D52" s="264"/>
      <c r="E52" s="84" t="str">
        <f xml:space="preserve"> Time!E$55</f>
        <v>Forecast period flag</v>
      </c>
      <c r="F52" s="84">
        <f xml:space="preserve"> Time!F$55</f>
        <v>0</v>
      </c>
      <c r="G52" s="84" t="str">
        <f xml:space="preserve"> Time!G$55</f>
        <v>flag</v>
      </c>
      <c r="H52" s="84">
        <f xml:space="preserve"> Time!H$55</f>
        <v>0</v>
      </c>
      <c r="I52" s="84">
        <f xml:space="preserve"> Time!I$55</f>
        <v>0</v>
      </c>
      <c r="J52" s="659">
        <f xml:space="preserve"> Time!J$55</f>
        <v>60</v>
      </c>
      <c r="K52" s="659">
        <f xml:space="preserve"> Time!K$55</f>
        <v>0</v>
      </c>
      <c r="L52" s="659">
        <f xml:space="preserve"> Time!L$55</f>
        <v>0</v>
      </c>
      <c r="M52" s="659">
        <f xml:space="preserve"> Time!M$55</f>
        <v>0</v>
      </c>
      <c r="N52" s="659">
        <f xml:space="preserve"> Time!N$55</f>
        <v>0</v>
      </c>
      <c r="O52" s="659">
        <f xml:space="preserve"> Time!O$55</f>
        <v>0</v>
      </c>
      <c r="P52" s="659">
        <f xml:space="preserve"> Time!P$55</f>
        <v>0</v>
      </c>
      <c r="Q52" s="659">
        <f xml:space="preserve"> Time!Q$55</f>
        <v>0</v>
      </c>
      <c r="R52" s="659">
        <f xml:space="preserve"> Time!R$55</f>
        <v>0</v>
      </c>
      <c r="S52" s="659">
        <f xml:space="preserve"> Time!S$55</f>
        <v>0</v>
      </c>
      <c r="T52" s="659">
        <f xml:space="preserve"> Time!T$55</f>
        <v>0</v>
      </c>
      <c r="U52" s="659">
        <f xml:space="preserve"> Time!U$55</f>
        <v>0</v>
      </c>
      <c r="V52" s="659">
        <f xml:space="preserve"> Time!V$55</f>
        <v>0</v>
      </c>
      <c r="W52" s="659">
        <f xml:space="preserve"> Time!W$55</f>
        <v>0</v>
      </c>
      <c r="X52" s="659">
        <f xml:space="preserve"> Time!X$55</f>
        <v>0</v>
      </c>
      <c r="Y52" s="659">
        <f xml:space="preserve"> Time!Y$55</f>
        <v>1</v>
      </c>
      <c r="Z52" s="659">
        <f xml:space="preserve"> Time!Z$55</f>
        <v>1</v>
      </c>
      <c r="AA52" s="659">
        <f xml:space="preserve"> Time!AA$55</f>
        <v>1</v>
      </c>
      <c r="AB52" s="659">
        <f xml:space="preserve"> Time!AB$55</f>
        <v>1</v>
      </c>
      <c r="AC52" s="659">
        <f xml:space="preserve"> Time!AC$55</f>
        <v>1</v>
      </c>
      <c r="AD52" s="659">
        <f xml:space="preserve"> Time!AD$55</f>
        <v>1</v>
      </c>
      <c r="AE52" s="659">
        <f xml:space="preserve"> Time!AE$55</f>
        <v>1</v>
      </c>
      <c r="AF52" s="659">
        <f xml:space="preserve"> Time!AF$55</f>
        <v>1</v>
      </c>
      <c r="AG52" s="659">
        <f xml:space="preserve"> Time!AG$55</f>
        <v>1</v>
      </c>
      <c r="AH52" s="659">
        <f xml:space="preserve"> Time!AH$55</f>
        <v>1</v>
      </c>
      <c r="AI52" s="659">
        <f xml:space="preserve"> Time!AI$55</f>
        <v>1</v>
      </c>
      <c r="AJ52" s="659">
        <f xml:space="preserve"> Time!AJ$55</f>
        <v>1</v>
      </c>
      <c r="AK52" s="659">
        <f xml:space="preserve"> Time!AK$55</f>
        <v>1</v>
      </c>
      <c r="AL52" s="659">
        <f xml:space="preserve"> Time!AL$55</f>
        <v>1</v>
      </c>
      <c r="AM52" s="659">
        <f xml:space="preserve"> Time!AM$55</f>
        <v>1</v>
      </c>
      <c r="AN52" s="659">
        <f xml:space="preserve"> Time!AN$55</f>
        <v>1</v>
      </c>
      <c r="AO52" s="659">
        <f xml:space="preserve"> Time!AO$55</f>
        <v>1</v>
      </c>
      <c r="AP52" s="659">
        <f xml:space="preserve"> Time!AP$55</f>
        <v>1</v>
      </c>
      <c r="AQ52" s="659">
        <f xml:space="preserve"> Time!AQ$55</f>
        <v>1</v>
      </c>
      <c r="AR52" s="659">
        <f xml:space="preserve"> Time!AR$55</f>
        <v>1</v>
      </c>
      <c r="AS52" s="659">
        <f xml:space="preserve"> Time!AS$55</f>
        <v>1</v>
      </c>
      <c r="AT52" s="659">
        <f xml:space="preserve"> Time!AT$55</f>
        <v>1</v>
      </c>
      <c r="AU52" s="659">
        <f xml:space="preserve"> Time!AU$55</f>
        <v>1</v>
      </c>
      <c r="AV52" s="659">
        <f xml:space="preserve"> Time!AV$55</f>
        <v>1</v>
      </c>
      <c r="AW52" s="659">
        <f xml:space="preserve"> Time!AW$55</f>
        <v>1</v>
      </c>
      <c r="AX52" s="659">
        <f xml:space="preserve"> Time!AX$55</f>
        <v>1</v>
      </c>
      <c r="AY52" s="659">
        <f xml:space="preserve"> Time!AY$55</f>
        <v>1</v>
      </c>
      <c r="AZ52" s="659">
        <f xml:space="preserve"> Time!AZ$55</f>
        <v>1</v>
      </c>
      <c r="BA52" s="659">
        <f xml:space="preserve"> Time!BA$55</f>
        <v>1</v>
      </c>
      <c r="BB52" s="659">
        <f xml:space="preserve"> Time!BB$55</f>
        <v>1</v>
      </c>
      <c r="BC52" s="659">
        <f xml:space="preserve"> Time!BC$55</f>
        <v>1</v>
      </c>
      <c r="BD52" s="659">
        <f xml:space="preserve"> Time!BD$55</f>
        <v>1</v>
      </c>
      <c r="BE52" s="659">
        <f xml:space="preserve"> Time!BE$55</f>
        <v>1</v>
      </c>
      <c r="BF52" s="659">
        <f xml:space="preserve"> Time!BF$55</f>
        <v>1</v>
      </c>
      <c r="BG52" s="659">
        <f xml:space="preserve"> Time!BG$55</f>
        <v>1</v>
      </c>
      <c r="BH52" s="659">
        <f xml:space="preserve"> Time!BH$55</f>
        <v>1</v>
      </c>
      <c r="BI52" s="659">
        <f xml:space="preserve"> Time!BI$55</f>
        <v>1</v>
      </c>
      <c r="BJ52" s="659">
        <f xml:space="preserve"> Time!BJ$55</f>
        <v>1</v>
      </c>
      <c r="BK52" s="659">
        <f xml:space="preserve"> Time!BK$55</f>
        <v>1</v>
      </c>
      <c r="BL52" s="659">
        <f xml:space="preserve"> Time!BL$55</f>
        <v>1</v>
      </c>
      <c r="BM52" s="659">
        <f xml:space="preserve"> Time!BM$55</f>
        <v>1</v>
      </c>
      <c r="BN52" s="659">
        <f xml:space="preserve"> Time!BN$55</f>
        <v>1</v>
      </c>
      <c r="BO52" s="659">
        <f xml:space="preserve"> Time!BO$55</f>
        <v>1</v>
      </c>
      <c r="BP52" s="659">
        <f xml:space="preserve"> Time!BP$55</f>
        <v>1</v>
      </c>
      <c r="BQ52" s="659">
        <f xml:space="preserve"> Time!BQ$55</f>
        <v>1</v>
      </c>
      <c r="BR52" s="659">
        <f xml:space="preserve"> Time!BR$55</f>
        <v>1</v>
      </c>
      <c r="BS52" s="659">
        <f xml:space="preserve"> Time!BS$55</f>
        <v>1</v>
      </c>
      <c r="BT52" s="659">
        <f xml:space="preserve"> Time!BT$55</f>
        <v>1</v>
      </c>
      <c r="BU52" s="659">
        <f xml:space="preserve"> Time!BU$55</f>
        <v>1</v>
      </c>
      <c r="BV52" s="659">
        <f xml:space="preserve"> Time!BV$55</f>
        <v>1</v>
      </c>
      <c r="BW52" s="659">
        <f xml:space="preserve"> Time!BW$55</f>
        <v>1</v>
      </c>
      <c r="BX52" s="659">
        <f xml:space="preserve"> Time!BX$55</f>
        <v>1</v>
      </c>
      <c r="BY52" s="659">
        <f xml:space="preserve"> Time!BY$55</f>
        <v>1</v>
      </c>
      <c r="BZ52" s="659">
        <f xml:space="preserve"> Time!BZ$55</f>
        <v>1</v>
      </c>
      <c r="CA52" s="659">
        <f xml:space="preserve"> Time!CA$55</f>
        <v>1</v>
      </c>
      <c r="CB52" s="659">
        <f xml:space="preserve"> Time!CB$55</f>
        <v>1</v>
      </c>
      <c r="CC52" s="659">
        <f xml:space="preserve"> Time!CC$55</f>
        <v>1</v>
      </c>
      <c r="CD52" s="659">
        <f xml:space="preserve"> Time!CD$55</f>
        <v>1</v>
      </c>
      <c r="CE52" s="659">
        <f xml:space="preserve"> Time!CE$55</f>
        <v>1</v>
      </c>
      <c r="CF52" s="659">
        <f xml:space="preserve"> Time!CF$55</f>
        <v>1</v>
      </c>
    </row>
    <row r="53" spans="1:84" s="688" customFormat="1" ht="4.95" customHeight="1" x14ac:dyDescent="0.25">
      <c r="A53" s="336"/>
      <c r="B53" s="333"/>
      <c r="C53" s="333"/>
      <c r="D53" s="334"/>
      <c r="E53" s="335"/>
      <c r="F53" s="335"/>
      <c r="G53" s="364"/>
      <c r="H53" s="336"/>
      <c r="I53" s="336"/>
      <c r="J53" s="661"/>
      <c r="K53" s="649"/>
      <c r="L53" s="649"/>
      <c r="M53" s="649"/>
      <c r="N53" s="649"/>
      <c r="O53" s="649"/>
      <c r="P53" s="649"/>
      <c r="Q53" s="649"/>
      <c r="R53" s="649"/>
      <c r="S53" s="649"/>
      <c r="T53" s="649"/>
      <c r="U53" s="649"/>
      <c r="V53" s="649"/>
      <c r="W53" s="649"/>
      <c r="X53" s="649"/>
      <c r="Y53" s="649"/>
      <c r="Z53" s="649"/>
      <c r="AA53" s="649"/>
      <c r="AB53" s="649"/>
      <c r="AC53" s="649"/>
      <c r="AD53" s="649"/>
      <c r="AE53" s="649"/>
      <c r="AF53" s="649"/>
      <c r="AG53" s="649"/>
      <c r="AH53" s="649"/>
      <c r="AI53" s="649"/>
      <c r="AJ53" s="649"/>
      <c r="AK53" s="649"/>
      <c r="AL53" s="649"/>
      <c r="AM53" s="649"/>
      <c r="AN53" s="649"/>
      <c r="AO53" s="649"/>
      <c r="AP53" s="649"/>
      <c r="AQ53" s="649"/>
      <c r="AR53" s="649"/>
      <c r="AS53" s="649"/>
      <c r="AT53" s="649"/>
      <c r="AU53" s="649"/>
      <c r="AV53" s="649"/>
      <c r="AW53" s="649"/>
      <c r="AX53" s="649"/>
      <c r="AY53" s="649"/>
      <c r="AZ53" s="649"/>
      <c r="BA53" s="649"/>
      <c r="BB53" s="649"/>
      <c r="BC53" s="649"/>
      <c r="BD53" s="649"/>
      <c r="BE53" s="649"/>
      <c r="BF53" s="649"/>
      <c r="BG53" s="649"/>
      <c r="BH53" s="649"/>
      <c r="BI53" s="649"/>
      <c r="BJ53" s="649"/>
      <c r="BK53" s="649"/>
      <c r="BL53" s="649"/>
      <c r="BM53" s="649"/>
      <c r="BN53" s="649"/>
      <c r="BO53" s="649"/>
      <c r="BP53" s="649"/>
      <c r="BQ53" s="649"/>
      <c r="BR53" s="649"/>
      <c r="BS53" s="649"/>
      <c r="BT53" s="662"/>
      <c r="BU53" s="662"/>
      <c r="BV53" s="662"/>
      <c r="BW53" s="662"/>
      <c r="BX53" s="662"/>
      <c r="BY53" s="662"/>
      <c r="BZ53" s="662"/>
      <c r="CA53" s="662"/>
      <c r="CB53" s="662"/>
      <c r="CC53" s="662"/>
      <c r="CD53" s="662"/>
      <c r="CE53" s="662"/>
      <c r="CF53" s="662"/>
    </row>
    <row r="54" spans="1:84" s="121" customFormat="1" ht="13.2" customHeight="1" x14ac:dyDescent="0.25">
      <c r="A54" s="179"/>
      <c r="B54" s="179"/>
      <c r="C54" s="179"/>
      <c r="D54" s="186"/>
      <c r="E54" s="184" t="str">
        <f xml:space="preserve"> "CoS payable - " &amp; SetUp!$E$25 &amp; " - forecast"</f>
        <v>CoS payable - Shoes - forecast</v>
      </c>
      <c r="F54" s="184"/>
      <c r="G54" s="230" t="s">
        <v>40</v>
      </c>
      <c r="H54" s="184"/>
      <c r="I54" s="184"/>
      <c r="J54" s="658">
        <f xml:space="preserve"> SUM(L54:CF54)</f>
        <v>1185462.0371593207</v>
      </c>
      <c r="K54" s="658"/>
      <c r="L54" s="658">
        <f xml:space="preserve"> L44 * L48 * L$52</f>
        <v>0</v>
      </c>
      <c r="M54" s="658">
        <f t="shared" ref="M54:BX55" si="43" xml:space="preserve"> M44 * M48 * M$52</f>
        <v>0</v>
      </c>
      <c r="N54" s="658">
        <f t="shared" si="43"/>
        <v>0</v>
      </c>
      <c r="O54" s="658">
        <f t="shared" si="43"/>
        <v>0</v>
      </c>
      <c r="P54" s="658">
        <f t="shared" si="43"/>
        <v>0</v>
      </c>
      <c r="Q54" s="658">
        <f t="shared" si="43"/>
        <v>0</v>
      </c>
      <c r="R54" s="658">
        <f t="shared" si="43"/>
        <v>0</v>
      </c>
      <c r="S54" s="658">
        <f t="shared" si="43"/>
        <v>0</v>
      </c>
      <c r="T54" s="658">
        <f t="shared" si="43"/>
        <v>0</v>
      </c>
      <c r="U54" s="658">
        <f t="shared" si="43"/>
        <v>0</v>
      </c>
      <c r="V54" s="658">
        <f t="shared" si="43"/>
        <v>0</v>
      </c>
      <c r="W54" s="658">
        <f t="shared" si="43"/>
        <v>0</v>
      </c>
      <c r="X54" s="658">
        <f t="shared" si="43"/>
        <v>0</v>
      </c>
      <c r="Y54" s="658">
        <f t="shared" si="43"/>
        <v>19559.675143279776</v>
      </c>
      <c r="Z54" s="658">
        <f t="shared" si="43"/>
        <v>19559.675143279776</v>
      </c>
      <c r="AA54" s="658">
        <f t="shared" si="43"/>
        <v>22004.634536189747</v>
      </c>
      <c r="AB54" s="658">
        <f t="shared" si="43"/>
        <v>26894.553322009691</v>
      </c>
      <c r="AC54" s="658">
        <f t="shared" si="43"/>
        <v>26894.553322009691</v>
      </c>
      <c r="AD54" s="658">
        <f t="shared" si="43"/>
        <v>24449.593929099719</v>
      </c>
      <c r="AE54" s="658">
        <f t="shared" si="43"/>
        <v>19559.675143279776</v>
      </c>
      <c r="AF54" s="658">
        <f t="shared" si="43"/>
        <v>17114.715750369804</v>
      </c>
      <c r="AG54" s="658">
        <f t="shared" si="43"/>
        <v>17114.715750369804</v>
      </c>
      <c r="AH54" s="658">
        <f t="shared" si="43"/>
        <v>17114.715750369804</v>
      </c>
      <c r="AI54" s="658">
        <f t="shared" si="43"/>
        <v>17114.715750369804</v>
      </c>
      <c r="AJ54" s="658">
        <f t="shared" si="43"/>
        <v>17114.715750369804</v>
      </c>
      <c r="AK54" s="658">
        <f t="shared" si="43"/>
        <v>19456.802505800475</v>
      </c>
      <c r="AL54" s="658">
        <f t="shared" si="43"/>
        <v>19456.802505800475</v>
      </c>
      <c r="AM54" s="658">
        <f t="shared" si="43"/>
        <v>21888.902819025534</v>
      </c>
      <c r="AN54" s="658">
        <f t="shared" si="43"/>
        <v>26753.103445475652</v>
      </c>
      <c r="AO54" s="658">
        <f t="shared" si="43"/>
        <v>26753.103445475652</v>
      </c>
      <c r="AP54" s="658">
        <f t="shared" si="43"/>
        <v>24321.003132250593</v>
      </c>
      <c r="AQ54" s="658">
        <f t="shared" si="43"/>
        <v>19456.802505800475</v>
      </c>
      <c r="AR54" s="658">
        <f t="shared" si="43"/>
        <v>17024.702192575416</v>
      </c>
      <c r="AS54" s="658">
        <f t="shared" si="43"/>
        <v>17024.702192575416</v>
      </c>
      <c r="AT54" s="658">
        <f t="shared" si="43"/>
        <v>17024.702192575416</v>
      </c>
      <c r="AU54" s="658">
        <f t="shared" si="43"/>
        <v>17024.702192575416</v>
      </c>
      <c r="AV54" s="658">
        <f t="shared" si="43"/>
        <v>17024.702192575416</v>
      </c>
      <c r="AW54" s="658">
        <f t="shared" si="43"/>
        <v>19156.194907085857</v>
      </c>
      <c r="AX54" s="658">
        <f t="shared" si="43"/>
        <v>19156.194907085857</v>
      </c>
      <c r="AY54" s="658">
        <f t="shared" si="43"/>
        <v>21550.719270471589</v>
      </c>
      <c r="AZ54" s="658">
        <f t="shared" si="43"/>
        <v>26339.767997243052</v>
      </c>
      <c r="BA54" s="658">
        <f t="shared" si="43"/>
        <v>26339.767997243052</v>
      </c>
      <c r="BB54" s="658">
        <f t="shared" si="43"/>
        <v>23945.243633857321</v>
      </c>
      <c r="BC54" s="658">
        <f t="shared" si="43"/>
        <v>19156.194907085857</v>
      </c>
      <c r="BD54" s="658">
        <f t="shared" si="43"/>
        <v>16761.670543700126</v>
      </c>
      <c r="BE54" s="658">
        <f t="shared" si="43"/>
        <v>16761.670543700126</v>
      </c>
      <c r="BF54" s="658">
        <f t="shared" si="43"/>
        <v>16761.670543700126</v>
      </c>
      <c r="BG54" s="658">
        <f t="shared" si="43"/>
        <v>16761.670543700126</v>
      </c>
      <c r="BH54" s="658">
        <f t="shared" si="43"/>
        <v>16761.670543700126</v>
      </c>
      <c r="BI54" s="658">
        <f t="shared" si="43"/>
        <v>18665.796317464457</v>
      </c>
      <c r="BJ54" s="658">
        <f t="shared" si="43"/>
        <v>18665.796317464457</v>
      </c>
      <c r="BK54" s="658">
        <f t="shared" si="43"/>
        <v>20999.020857147509</v>
      </c>
      <c r="BL54" s="658">
        <f t="shared" si="43"/>
        <v>25665.469936513626</v>
      </c>
      <c r="BM54" s="658">
        <f t="shared" si="43"/>
        <v>25665.469936513626</v>
      </c>
      <c r="BN54" s="658">
        <f t="shared" si="43"/>
        <v>23332.245396830571</v>
      </c>
      <c r="BO54" s="658">
        <f t="shared" si="43"/>
        <v>18665.796317464457</v>
      </c>
      <c r="BP54" s="658">
        <f t="shared" si="43"/>
        <v>16332.571777781399</v>
      </c>
      <c r="BQ54" s="658">
        <f t="shared" si="43"/>
        <v>16332.571777781399</v>
      </c>
      <c r="BR54" s="658">
        <f t="shared" si="43"/>
        <v>16332.571777781399</v>
      </c>
      <c r="BS54" s="658">
        <f t="shared" si="43"/>
        <v>16332.571777781399</v>
      </c>
      <c r="BT54" s="658">
        <f t="shared" si="43"/>
        <v>16332.571777781399</v>
      </c>
      <c r="BU54" s="658">
        <f t="shared" si="43"/>
        <v>17998.494099115102</v>
      </c>
      <c r="BV54" s="658">
        <f t="shared" si="43"/>
        <v>17998.494099115102</v>
      </c>
      <c r="BW54" s="658">
        <f t="shared" si="43"/>
        <v>20248.305861504487</v>
      </c>
      <c r="BX54" s="658">
        <f t="shared" si="43"/>
        <v>24747.929386283264</v>
      </c>
      <c r="BY54" s="658">
        <f t="shared" ref="BY54:CE56" si="44" xml:space="preserve"> BY44 * BY48 * BY$52</f>
        <v>24747.929386283264</v>
      </c>
      <c r="BZ54" s="658">
        <f t="shared" si="44"/>
        <v>22498.117623893879</v>
      </c>
      <c r="CA54" s="658">
        <f t="shared" si="44"/>
        <v>17998.494099115102</v>
      </c>
      <c r="CB54" s="658">
        <f t="shared" si="44"/>
        <v>15748.682336725715</v>
      </c>
      <c r="CC54" s="658">
        <f t="shared" si="44"/>
        <v>15748.682336725715</v>
      </c>
      <c r="CD54" s="658">
        <f t="shared" si="44"/>
        <v>15748.682336725715</v>
      </c>
      <c r="CE54" s="658">
        <f t="shared" si="44"/>
        <v>15748.682336725715</v>
      </c>
      <c r="CF54" s="658">
        <f t="shared" ref="CF54" si="45" xml:space="preserve"> CF44 * CF48 * CF$52</f>
        <v>15748.682336725715</v>
      </c>
    </row>
    <row r="55" spans="1:84" s="121" customFormat="1" ht="13.2" customHeight="1" x14ac:dyDescent="0.25">
      <c r="A55" s="179"/>
      <c r="B55" s="179"/>
      <c r="C55" s="179"/>
      <c r="D55" s="186"/>
      <c r="E55" s="184" t="str">
        <f xml:space="preserve"> "CoS payable - " &amp; SetUp!$E$26 &amp; " - forecast"</f>
        <v>CoS payable - Trainers - forecast</v>
      </c>
      <c r="F55" s="184"/>
      <c r="G55" s="230" t="s">
        <v>40</v>
      </c>
      <c r="H55" s="184"/>
      <c r="I55" s="184"/>
      <c r="J55" s="658">
        <f t="shared" ref="J55:J56" si="46" xml:space="preserve"> SUM(L55:CF55)</f>
        <v>1152125.794139538</v>
      </c>
      <c r="K55" s="658"/>
      <c r="L55" s="658">
        <f t="shared" ref="L55:Z56" si="47" xml:space="preserve"> L45 * L49 * L$52</f>
        <v>0</v>
      </c>
      <c r="M55" s="658">
        <f t="shared" si="47"/>
        <v>0</v>
      </c>
      <c r="N55" s="658">
        <f t="shared" si="47"/>
        <v>0</v>
      </c>
      <c r="O55" s="658">
        <f t="shared" si="47"/>
        <v>0</v>
      </c>
      <c r="P55" s="658">
        <f t="shared" si="47"/>
        <v>0</v>
      </c>
      <c r="Q55" s="658">
        <f t="shared" si="47"/>
        <v>0</v>
      </c>
      <c r="R55" s="658">
        <f t="shared" si="47"/>
        <v>0</v>
      </c>
      <c r="S55" s="658">
        <f t="shared" si="47"/>
        <v>0</v>
      </c>
      <c r="T55" s="658">
        <f t="shared" si="47"/>
        <v>0</v>
      </c>
      <c r="U55" s="658">
        <f t="shared" si="47"/>
        <v>0</v>
      </c>
      <c r="V55" s="658">
        <f t="shared" si="47"/>
        <v>0</v>
      </c>
      <c r="W55" s="658">
        <f t="shared" si="47"/>
        <v>0</v>
      </c>
      <c r="X55" s="658">
        <f t="shared" si="47"/>
        <v>0</v>
      </c>
      <c r="Y55" s="658">
        <f t="shared" si="47"/>
        <v>14545.878414885727</v>
      </c>
      <c r="Z55" s="658">
        <f t="shared" si="47"/>
        <v>14545.878414885727</v>
      </c>
      <c r="AA55" s="658">
        <f xml:space="preserve"> AA45 * AA49 * AA$52</f>
        <v>16364.113216746442</v>
      </c>
      <c r="AB55" s="658">
        <f t="shared" si="43"/>
        <v>20000.582820467873</v>
      </c>
      <c r="AC55" s="658">
        <f t="shared" si="43"/>
        <v>20000.582820467873</v>
      </c>
      <c r="AD55" s="658">
        <f t="shared" si="43"/>
        <v>18182.348018607157</v>
      </c>
      <c r="AE55" s="658">
        <f t="shared" si="43"/>
        <v>14545.878414885727</v>
      </c>
      <c r="AF55" s="658">
        <f t="shared" si="43"/>
        <v>12727.643613025011</v>
      </c>
      <c r="AG55" s="658">
        <f t="shared" si="43"/>
        <v>12727.643613025011</v>
      </c>
      <c r="AH55" s="658">
        <f t="shared" si="43"/>
        <v>12727.643613025011</v>
      </c>
      <c r="AI55" s="658">
        <f t="shared" si="43"/>
        <v>12727.643613025011</v>
      </c>
      <c r="AJ55" s="658">
        <f t="shared" si="43"/>
        <v>12727.643613025011</v>
      </c>
      <c r="AK55" s="658">
        <f t="shared" si="43"/>
        <v>15502.902282300307</v>
      </c>
      <c r="AL55" s="658">
        <f t="shared" si="43"/>
        <v>15502.902282300307</v>
      </c>
      <c r="AM55" s="658">
        <f t="shared" si="43"/>
        <v>17440.765067587843</v>
      </c>
      <c r="AN55" s="658">
        <f t="shared" si="43"/>
        <v>21316.490638162923</v>
      </c>
      <c r="AO55" s="658">
        <f t="shared" si="43"/>
        <v>21316.490638162923</v>
      </c>
      <c r="AP55" s="658">
        <f t="shared" si="43"/>
        <v>19378.627852875383</v>
      </c>
      <c r="AQ55" s="658">
        <f t="shared" si="43"/>
        <v>15502.902282300307</v>
      </c>
      <c r="AR55" s="658">
        <f t="shared" si="43"/>
        <v>13565.039497012767</v>
      </c>
      <c r="AS55" s="658">
        <f t="shared" si="43"/>
        <v>13565.039497012767</v>
      </c>
      <c r="AT55" s="658">
        <f t="shared" si="43"/>
        <v>13565.039497012767</v>
      </c>
      <c r="AU55" s="658">
        <f t="shared" si="43"/>
        <v>13565.039497012767</v>
      </c>
      <c r="AV55" s="658">
        <f t="shared" si="43"/>
        <v>13565.039497012767</v>
      </c>
      <c r="AW55" s="658">
        <f t="shared" si="43"/>
        <v>17308.990398188293</v>
      </c>
      <c r="AX55" s="658">
        <f t="shared" si="43"/>
        <v>17308.990398188293</v>
      </c>
      <c r="AY55" s="658">
        <f t="shared" si="43"/>
        <v>19472.61419796183</v>
      </c>
      <c r="AZ55" s="658">
        <f t="shared" si="43"/>
        <v>23799.861797508904</v>
      </c>
      <c r="BA55" s="658">
        <f t="shared" si="43"/>
        <v>23799.861797508904</v>
      </c>
      <c r="BB55" s="658">
        <f t="shared" si="43"/>
        <v>21636.237997735367</v>
      </c>
      <c r="BC55" s="658">
        <f t="shared" si="43"/>
        <v>17308.990398188293</v>
      </c>
      <c r="BD55" s="658">
        <f t="shared" si="43"/>
        <v>15145.366598414757</v>
      </c>
      <c r="BE55" s="658">
        <f t="shared" si="43"/>
        <v>15145.366598414757</v>
      </c>
      <c r="BF55" s="658">
        <f t="shared" si="43"/>
        <v>15145.366598414757</v>
      </c>
      <c r="BG55" s="658">
        <f t="shared" si="43"/>
        <v>15145.366598414757</v>
      </c>
      <c r="BH55" s="658">
        <f t="shared" si="43"/>
        <v>15145.366598414757</v>
      </c>
      <c r="BI55" s="658">
        <f t="shared" si="43"/>
        <v>20203.919042285284</v>
      </c>
      <c r="BJ55" s="658">
        <f t="shared" si="43"/>
        <v>20203.919042285284</v>
      </c>
      <c r="BK55" s="658">
        <f t="shared" si="43"/>
        <v>22729.408922570943</v>
      </c>
      <c r="BL55" s="658">
        <f t="shared" si="43"/>
        <v>27780.388683142261</v>
      </c>
      <c r="BM55" s="658">
        <f t="shared" si="43"/>
        <v>27780.388683142261</v>
      </c>
      <c r="BN55" s="658">
        <f t="shared" si="43"/>
        <v>25254.898802856602</v>
      </c>
      <c r="BO55" s="658">
        <f t="shared" si="43"/>
        <v>20203.919042285284</v>
      </c>
      <c r="BP55" s="658">
        <f t="shared" si="43"/>
        <v>17678.429161999622</v>
      </c>
      <c r="BQ55" s="658">
        <f t="shared" si="43"/>
        <v>17678.429161999622</v>
      </c>
      <c r="BR55" s="658">
        <f t="shared" si="43"/>
        <v>17678.429161999622</v>
      </c>
      <c r="BS55" s="658">
        <f t="shared" si="43"/>
        <v>17678.429161999622</v>
      </c>
      <c r="BT55" s="658">
        <f t="shared" si="43"/>
        <v>17678.429161999622</v>
      </c>
      <c r="BU55" s="658">
        <f t="shared" si="43"/>
        <v>24608.373393503476</v>
      </c>
      <c r="BV55" s="658">
        <f t="shared" si="43"/>
        <v>24608.373393503476</v>
      </c>
      <c r="BW55" s="658">
        <f t="shared" si="43"/>
        <v>27684.420067691404</v>
      </c>
      <c r="BX55" s="658">
        <f t="shared" si="43"/>
        <v>33836.513416067275</v>
      </c>
      <c r="BY55" s="658">
        <f t="shared" si="44"/>
        <v>33836.513416067275</v>
      </c>
      <c r="BZ55" s="658">
        <f t="shared" si="44"/>
        <v>30760.466741879343</v>
      </c>
      <c r="CA55" s="658">
        <f t="shared" si="44"/>
        <v>24608.373393503476</v>
      </c>
      <c r="CB55" s="658">
        <f t="shared" si="44"/>
        <v>21532.326719315541</v>
      </c>
      <c r="CC55" s="658">
        <f t="shared" si="44"/>
        <v>21532.326719315541</v>
      </c>
      <c r="CD55" s="658">
        <f t="shared" si="44"/>
        <v>21532.326719315541</v>
      </c>
      <c r="CE55" s="658">
        <f t="shared" si="44"/>
        <v>21532.326719315541</v>
      </c>
      <c r="CF55" s="658">
        <f t="shared" ref="CF55" si="48" xml:space="preserve"> CF45 * CF49 * CF$52</f>
        <v>21532.326719315541</v>
      </c>
    </row>
    <row r="56" spans="1:84" s="121" customFormat="1" ht="13.2" customHeight="1" x14ac:dyDescent="0.25">
      <c r="A56" s="179"/>
      <c r="B56" s="179"/>
      <c r="C56" s="179"/>
      <c r="D56" s="186"/>
      <c r="E56" s="184" t="str">
        <f xml:space="preserve"> "CoS payable - " &amp; SetUp!$E$27 &amp; " - forecast"</f>
        <v>CoS payable - Boots - forecast</v>
      </c>
      <c r="F56" s="184"/>
      <c r="G56" s="230" t="s">
        <v>40</v>
      </c>
      <c r="H56" s="184"/>
      <c r="I56" s="184"/>
      <c r="J56" s="658">
        <f t="shared" si="46"/>
        <v>1946784.9914517223</v>
      </c>
      <c r="K56" s="658"/>
      <c r="L56" s="658">
        <f t="shared" si="47"/>
        <v>0</v>
      </c>
      <c r="M56" s="658">
        <f t="shared" ref="M56:BX56" si="49" xml:space="preserve"> M46 * M50 * M$52</f>
        <v>0</v>
      </c>
      <c r="N56" s="658">
        <f t="shared" si="49"/>
        <v>0</v>
      </c>
      <c r="O56" s="658">
        <f t="shared" si="49"/>
        <v>0</v>
      </c>
      <c r="P56" s="658">
        <f t="shared" si="49"/>
        <v>0</v>
      </c>
      <c r="Q56" s="658">
        <f t="shared" si="49"/>
        <v>0</v>
      </c>
      <c r="R56" s="658">
        <f t="shared" si="49"/>
        <v>0</v>
      </c>
      <c r="S56" s="658">
        <f t="shared" si="49"/>
        <v>0</v>
      </c>
      <c r="T56" s="658">
        <f t="shared" si="49"/>
        <v>0</v>
      </c>
      <c r="U56" s="658">
        <f t="shared" si="49"/>
        <v>0</v>
      </c>
      <c r="V56" s="658">
        <f t="shared" si="49"/>
        <v>0</v>
      </c>
      <c r="W56" s="658">
        <f t="shared" si="49"/>
        <v>0</v>
      </c>
      <c r="X56" s="658">
        <f t="shared" si="49"/>
        <v>0</v>
      </c>
      <c r="Y56" s="658">
        <f t="shared" si="49"/>
        <v>18337.19544682479</v>
      </c>
      <c r="Z56" s="658">
        <f t="shared" si="49"/>
        <v>18337.19544682479</v>
      </c>
      <c r="AA56" s="658">
        <f t="shared" si="49"/>
        <v>20629.34487767789</v>
      </c>
      <c r="AB56" s="658">
        <f t="shared" si="49"/>
        <v>25213.643739384086</v>
      </c>
      <c r="AC56" s="658">
        <f t="shared" si="49"/>
        <v>25213.643739384086</v>
      </c>
      <c r="AD56" s="658">
        <f t="shared" si="49"/>
        <v>22921.49430853099</v>
      </c>
      <c r="AE56" s="658">
        <f t="shared" si="49"/>
        <v>18337.19544682479</v>
      </c>
      <c r="AF56" s="658">
        <f t="shared" si="49"/>
        <v>16045.046015971695</v>
      </c>
      <c r="AG56" s="658">
        <f t="shared" si="49"/>
        <v>16045.046015971695</v>
      </c>
      <c r="AH56" s="658">
        <f t="shared" si="49"/>
        <v>16045.046015971695</v>
      </c>
      <c r="AI56" s="658">
        <f t="shared" si="49"/>
        <v>16045.046015971695</v>
      </c>
      <c r="AJ56" s="658">
        <f t="shared" si="49"/>
        <v>16045.046015971695</v>
      </c>
      <c r="AK56" s="658">
        <f t="shared" si="49"/>
        <v>22335.615121454626</v>
      </c>
      <c r="AL56" s="658">
        <f t="shared" si="49"/>
        <v>22335.615121454626</v>
      </c>
      <c r="AM56" s="658">
        <f t="shared" si="49"/>
        <v>25127.567011636453</v>
      </c>
      <c r="AN56" s="658">
        <f t="shared" si="49"/>
        <v>30711.470792000109</v>
      </c>
      <c r="AO56" s="658">
        <f t="shared" si="49"/>
        <v>30711.470792000109</v>
      </c>
      <c r="AP56" s="658">
        <f t="shared" si="49"/>
        <v>27919.518901818283</v>
      </c>
      <c r="AQ56" s="658">
        <f t="shared" si="49"/>
        <v>22335.615121454626</v>
      </c>
      <c r="AR56" s="658">
        <f t="shared" si="49"/>
        <v>19543.6632312728</v>
      </c>
      <c r="AS56" s="658">
        <f t="shared" si="49"/>
        <v>19543.6632312728</v>
      </c>
      <c r="AT56" s="658">
        <f t="shared" si="49"/>
        <v>19543.6632312728</v>
      </c>
      <c r="AU56" s="658">
        <f t="shared" si="49"/>
        <v>19543.6632312728</v>
      </c>
      <c r="AV56" s="658">
        <f t="shared" si="49"/>
        <v>19543.6632312728</v>
      </c>
      <c r="AW56" s="658">
        <f t="shared" si="49"/>
        <v>28338.311685345554</v>
      </c>
      <c r="AX56" s="658">
        <f t="shared" si="49"/>
        <v>28338.311685345554</v>
      </c>
      <c r="AY56" s="658">
        <f t="shared" si="49"/>
        <v>31880.600646013751</v>
      </c>
      <c r="AZ56" s="658">
        <f t="shared" si="49"/>
        <v>38965.178567350136</v>
      </c>
      <c r="BA56" s="658">
        <f t="shared" si="49"/>
        <v>38965.178567350136</v>
      </c>
      <c r="BB56" s="658">
        <f t="shared" si="49"/>
        <v>35422.889606681943</v>
      </c>
      <c r="BC56" s="658">
        <f t="shared" si="49"/>
        <v>28338.311685345554</v>
      </c>
      <c r="BD56" s="658">
        <f t="shared" si="49"/>
        <v>24796.022724677361</v>
      </c>
      <c r="BE56" s="658">
        <f t="shared" si="49"/>
        <v>24796.022724677361</v>
      </c>
      <c r="BF56" s="658">
        <f t="shared" si="49"/>
        <v>24796.022724677361</v>
      </c>
      <c r="BG56" s="658">
        <f t="shared" si="49"/>
        <v>24796.022724677361</v>
      </c>
      <c r="BH56" s="658">
        <f t="shared" si="49"/>
        <v>24796.022724677361</v>
      </c>
      <c r="BI56" s="658">
        <f t="shared" si="49"/>
        <v>37392.402268813457</v>
      </c>
      <c r="BJ56" s="658">
        <f t="shared" si="49"/>
        <v>37392.402268813457</v>
      </c>
      <c r="BK56" s="658">
        <f t="shared" si="49"/>
        <v>42066.45255241514</v>
      </c>
      <c r="BL56" s="658">
        <f t="shared" si="49"/>
        <v>51414.553119618504</v>
      </c>
      <c r="BM56" s="658">
        <f t="shared" si="49"/>
        <v>51414.553119618504</v>
      </c>
      <c r="BN56" s="658">
        <f t="shared" si="49"/>
        <v>46740.502836016822</v>
      </c>
      <c r="BO56" s="658">
        <f t="shared" si="49"/>
        <v>37392.402268813457</v>
      </c>
      <c r="BP56" s="658">
        <f t="shared" si="49"/>
        <v>32718.351985211779</v>
      </c>
      <c r="BQ56" s="658">
        <f t="shared" si="49"/>
        <v>32718.351985211779</v>
      </c>
      <c r="BR56" s="658">
        <f t="shared" si="49"/>
        <v>32718.351985211779</v>
      </c>
      <c r="BS56" s="658">
        <f t="shared" si="49"/>
        <v>32718.351985211779</v>
      </c>
      <c r="BT56" s="658">
        <f t="shared" si="49"/>
        <v>32718.351985211779</v>
      </c>
      <c r="BU56" s="658">
        <f t="shared" si="49"/>
        <v>49339.274793699355</v>
      </c>
      <c r="BV56" s="658">
        <f t="shared" si="49"/>
        <v>49339.274793699355</v>
      </c>
      <c r="BW56" s="658">
        <f t="shared" si="49"/>
        <v>55506.684142911778</v>
      </c>
      <c r="BX56" s="658">
        <f t="shared" si="49"/>
        <v>67841.502841336609</v>
      </c>
      <c r="BY56" s="658">
        <f t="shared" si="44"/>
        <v>67841.502841336609</v>
      </c>
      <c r="BZ56" s="658">
        <f t="shared" si="44"/>
        <v>61674.093492124193</v>
      </c>
      <c r="CA56" s="658">
        <f t="shared" si="44"/>
        <v>49339.274793699355</v>
      </c>
      <c r="CB56" s="658">
        <f t="shared" si="44"/>
        <v>43171.865444486939</v>
      </c>
      <c r="CC56" s="658">
        <f t="shared" si="44"/>
        <v>43171.865444486939</v>
      </c>
      <c r="CD56" s="658">
        <f t="shared" si="44"/>
        <v>43171.865444486939</v>
      </c>
      <c r="CE56" s="658">
        <f t="shared" si="44"/>
        <v>43171.865444486939</v>
      </c>
      <c r="CF56" s="658">
        <f t="shared" ref="CF56" si="50" xml:space="preserve"> CF46 * CF50 * CF$52</f>
        <v>43171.865444486939</v>
      </c>
    </row>
    <row r="57" spans="1:84" ht="13.2" customHeight="1" x14ac:dyDescent="0.25">
      <c r="C57" s="179"/>
      <c r="CF57" s="417"/>
    </row>
    <row r="58" spans="1:84" ht="13.2" customHeight="1" x14ac:dyDescent="0.25">
      <c r="C58" s="179"/>
      <c r="CF58" s="417"/>
    </row>
    <row r="59" spans="1:84" ht="13.2" customHeight="1" x14ac:dyDescent="0.25">
      <c r="C59" s="179" t="s">
        <v>148</v>
      </c>
      <c r="H59" s="182"/>
      <c r="I59" s="182"/>
      <c r="J59" s="52"/>
      <c r="AE59" s="334"/>
      <c r="AF59" s="334"/>
      <c r="AG59" s="334"/>
      <c r="AH59" s="334"/>
      <c r="AI59" s="334"/>
      <c r="AJ59" s="334"/>
      <c r="AK59" s="334"/>
      <c r="AL59" s="334"/>
      <c r="AM59" s="334"/>
      <c r="AN59" s="334"/>
      <c r="AO59" s="334"/>
      <c r="AP59" s="334"/>
      <c r="AQ59" s="334"/>
      <c r="AR59" s="334"/>
      <c r="AS59" s="334"/>
      <c r="AT59" s="334"/>
      <c r="AU59" s="334"/>
      <c r="AV59" s="334"/>
      <c r="AW59" s="334"/>
      <c r="AX59" s="334"/>
      <c r="AY59" s="334"/>
      <c r="AZ59" s="334"/>
      <c r="BA59" s="334"/>
      <c r="BB59" s="334"/>
      <c r="BC59" s="334"/>
      <c r="BD59" s="334"/>
      <c r="BE59" s="334"/>
      <c r="BF59" s="334"/>
      <c r="BG59" s="334"/>
      <c r="BH59" s="334"/>
      <c r="BI59" s="334"/>
      <c r="BJ59" s="334"/>
      <c r="BK59" s="334"/>
      <c r="BL59" s="334"/>
      <c r="BM59" s="334"/>
      <c r="BN59" s="334"/>
      <c r="BO59" s="334"/>
      <c r="BP59" s="334"/>
      <c r="BQ59" s="334"/>
      <c r="BR59" s="334"/>
      <c r="BS59" s="334"/>
      <c r="CF59" s="417"/>
    </row>
    <row r="60" spans="1:84" s="55" customFormat="1" x14ac:dyDescent="0.25">
      <c r="A60" s="179"/>
      <c r="B60" s="179"/>
      <c r="C60" s="188"/>
      <c r="D60" s="186"/>
      <c r="E60" s="184"/>
      <c r="F60" s="184"/>
      <c r="G60" s="230"/>
      <c r="H60" s="184"/>
      <c r="I60" s="184"/>
      <c r="J60" s="344"/>
      <c r="K60" s="344"/>
      <c r="L60" s="344"/>
      <c r="M60" s="344"/>
      <c r="N60" s="344"/>
      <c r="O60" s="344"/>
      <c r="P60" s="344"/>
      <c r="Q60" s="344"/>
      <c r="R60" s="344"/>
      <c r="S60" s="344"/>
      <c r="T60" s="344"/>
      <c r="U60" s="344"/>
      <c r="V60" s="344"/>
      <c r="W60" s="344"/>
      <c r="X60" s="344"/>
      <c r="Y60" s="344"/>
      <c r="Z60" s="344"/>
      <c r="AA60" s="344"/>
      <c r="AB60" s="344"/>
      <c r="AC60" s="344"/>
      <c r="AD60" s="344"/>
      <c r="AE60" s="509"/>
      <c r="AF60" s="509"/>
      <c r="AG60" s="509"/>
      <c r="AH60" s="509"/>
      <c r="AI60" s="509"/>
      <c r="AJ60" s="509"/>
      <c r="AK60" s="509"/>
      <c r="AL60" s="509"/>
      <c r="AM60" s="509"/>
      <c r="AN60" s="509"/>
      <c r="AO60" s="509"/>
      <c r="AP60" s="509"/>
      <c r="AQ60" s="509"/>
      <c r="AR60" s="509"/>
      <c r="AS60" s="509"/>
      <c r="AT60" s="509"/>
      <c r="AU60" s="509"/>
      <c r="AV60" s="509"/>
      <c r="AW60" s="509"/>
      <c r="AX60" s="509"/>
      <c r="AY60" s="509"/>
      <c r="AZ60" s="509"/>
      <c r="BA60" s="509"/>
      <c r="BB60" s="509"/>
      <c r="BC60" s="509"/>
      <c r="BD60" s="509"/>
      <c r="BE60" s="509"/>
      <c r="BF60" s="509"/>
      <c r="BG60" s="509"/>
      <c r="BH60" s="509"/>
      <c r="BI60" s="509"/>
      <c r="BJ60" s="509"/>
      <c r="BK60" s="509"/>
      <c r="BL60" s="509"/>
      <c r="BM60" s="509"/>
      <c r="BN60" s="509"/>
      <c r="BO60" s="509"/>
      <c r="BP60" s="509"/>
      <c r="BQ60" s="509"/>
      <c r="BR60" s="509"/>
      <c r="BS60" s="509"/>
      <c r="BT60" s="509"/>
      <c r="BU60" s="509"/>
      <c r="BV60" s="509"/>
      <c r="BW60" s="509"/>
      <c r="BX60" s="509"/>
      <c r="BY60" s="509"/>
      <c r="BZ60" s="509"/>
      <c r="CA60" s="509"/>
      <c r="CB60" s="509"/>
      <c r="CC60" s="509"/>
      <c r="CD60" s="509"/>
      <c r="CE60" s="509"/>
      <c r="CF60" s="509"/>
    </row>
    <row r="61" spans="1:84" s="187" customFormat="1" x14ac:dyDescent="0.25">
      <c r="A61" s="77"/>
      <c r="B61" s="78"/>
      <c r="C61" s="163"/>
      <c r="D61" s="79"/>
      <c r="E61" s="122" t="str">
        <f xml:space="preserve"> InpAct!E$13</f>
        <v>CoS payable - Shoes - actuals</v>
      </c>
      <c r="F61" s="122">
        <f xml:space="preserve"> InpAct!F$13</f>
        <v>0</v>
      </c>
      <c r="G61" s="122" t="str">
        <f xml:space="preserve"> InpAct!G$13</f>
        <v>GBP</v>
      </c>
      <c r="H61" s="122">
        <f xml:space="preserve"> InpAct!H$13</f>
        <v>0</v>
      </c>
      <c r="I61" s="122" t="str">
        <f xml:space="preserve"> InpAct!I$13</f>
        <v>'Monthly P&amp;Ls.xls' from R.Williams 12 June 19</v>
      </c>
      <c r="J61" s="653">
        <f xml:space="preserve"> InpAct!J$13</f>
        <v>244495.93929099714</v>
      </c>
      <c r="K61" s="653">
        <f xml:space="preserve"> InpAct!K$13</f>
        <v>0</v>
      </c>
      <c r="L61" s="653">
        <f xml:space="preserve"> InpAct!L$13</f>
        <v>0</v>
      </c>
      <c r="M61" s="653">
        <f xml:space="preserve"> InpAct!M$13</f>
        <v>19559.675143279776</v>
      </c>
      <c r="N61" s="653">
        <f xml:space="preserve"> InpAct!N$13</f>
        <v>19559.675143279776</v>
      </c>
      <c r="O61" s="653">
        <f xml:space="preserve"> InpAct!O$13</f>
        <v>22004.634536189747</v>
      </c>
      <c r="P61" s="653">
        <f xml:space="preserve"> InpAct!P$13</f>
        <v>26894.553322009691</v>
      </c>
      <c r="Q61" s="653">
        <f xml:space="preserve"> InpAct!Q$13</f>
        <v>26894.553322009691</v>
      </c>
      <c r="R61" s="653">
        <f xml:space="preserve"> InpAct!R$13</f>
        <v>24449.593929099719</v>
      </c>
      <c r="S61" s="653">
        <f xml:space="preserve"> InpAct!S$13</f>
        <v>19559.675143279776</v>
      </c>
      <c r="T61" s="653">
        <f xml:space="preserve"> InpAct!T$13</f>
        <v>17114.715750369804</v>
      </c>
      <c r="U61" s="653">
        <f xml:space="preserve"> InpAct!U$13</f>
        <v>17114.715750369804</v>
      </c>
      <c r="V61" s="653">
        <f xml:space="preserve"> InpAct!V$13</f>
        <v>17114.715750369804</v>
      </c>
      <c r="W61" s="653">
        <f xml:space="preserve"> InpAct!W$13</f>
        <v>17114.715750369804</v>
      </c>
      <c r="X61" s="653">
        <f xml:space="preserve"> InpAct!X$13</f>
        <v>17114.715750369804</v>
      </c>
      <c r="Y61" s="653">
        <f xml:space="preserve"> InpAct!Y$13</f>
        <v>0</v>
      </c>
      <c r="Z61" s="653">
        <f xml:space="preserve"> InpAct!Z$13</f>
        <v>0</v>
      </c>
      <c r="AA61" s="653">
        <f xml:space="preserve"> InpAct!AA$13</f>
        <v>0</v>
      </c>
      <c r="AB61" s="653">
        <f xml:space="preserve"> InpAct!AB$13</f>
        <v>0</v>
      </c>
      <c r="AC61" s="653">
        <f xml:space="preserve"> InpAct!AC$13</f>
        <v>0</v>
      </c>
      <c r="AD61" s="653">
        <f xml:space="preserve"> InpAct!AD$13</f>
        <v>0</v>
      </c>
      <c r="AE61" s="653">
        <f xml:space="preserve"> InpAct!AE$13</f>
        <v>0</v>
      </c>
      <c r="AF61" s="653">
        <f xml:space="preserve"> InpAct!AF$13</f>
        <v>0</v>
      </c>
      <c r="AG61" s="653">
        <f xml:space="preserve"> InpAct!AG$13</f>
        <v>0</v>
      </c>
      <c r="AH61" s="653">
        <f xml:space="preserve"> InpAct!AH$13</f>
        <v>0</v>
      </c>
      <c r="AI61" s="653">
        <f xml:space="preserve"> InpAct!AI$13</f>
        <v>0</v>
      </c>
      <c r="AJ61" s="653">
        <f xml:space="preserve"> InpAct!AJ$13</f>
        <v>0</v>
      </c>
      <c r="AK61" s="653">
        <f xml:space="preserve"> InpAct!AK$13</f>
        <v>0</v>
      </c>
      <c r="AL61" s="653">
        <f xml:space="preserve"> InpAct!AL$13</f>
        <v>0</v>
      </c>
      <c r="AM61" s="653">
        <f xml:space="preserve"> InpAct!AM$13</f>
        <v>0</v>
      </c>
      <c r="AN61" s="653">
        <f xml:space="preserve"> InpAct!AN$13</f>
        <v>0</v>
      </c>
      <c r="AO61" s="653">
        <f xml:space="preserve"> InpAct!AO$13</f>
        <v>0</v>
      </c>
      <c r="AP61" s="653">
        <f xml:space="preserve"> InpAct!AP$13</f>
        <v>0</v>
      </c>
      <c r="AQ61" s="653">
        <f xml:space="preserve"> InpAct!AQ$13</f>
        <v>0</v>
      </c>
      <c r="AR61" s="653">
        <f xml:space="preserve"> InpAct!AR$13</f>
        <v>0</v>
      </c>
      <c r="AS61" s="653">
        <f xml:space="preserve"> InpAct!AS$13</f>
        <v>0</v>
      </c>
      <c r="AT61" s="653">
        <f xml:space="preserve"> InpAct!AT$13</f>
        <v>0</v>
      </c>
      <c r="AU61" s="653">
        <f xml:space="preserve"> InpAct!AU$13</f>
        <v>0</v>
      </c>
      <c r="AV61" s="653">
        <f xml:space="preserve"> InpAct!AV$13</f>
        <v>0</v>
      </c>
      <c r="AW61" s="653">
        <f xml:space="preserve"> InpAct!AW$13</f>
        <v>0</v>
      </c>
      <c r="AX61" s="653">
        <f xml:space="preserve"> InpAct!AX$13</f>
        <v>0</v>
      </c>
      <c r="AY61" s="653">
        <f xml:space="preserve"> InpAct!AY$13</f>
        <v>0</v>
      </c>
      <c r="AZ61" s="653">
        <f xml:space="preserve"> InpAct!AZ$13</f>
        <v>0</v>
      </c>
      <c r="BA61" s="653">
        <f xml:space="preserve"> InpAct!BA$13</f>
        <v>0</v>
      </c>
      <c r="BB61" s="653">
        <f xml:space="preserve"> InpAct!BB$13</f>
        <v>0</v>
      </c>
      <c r="BC61" s="653">
        <f xml:space="preserve"> InpAct!BC$13</f>
        <v>0</v>
      </c>
      <c r="BD61" s="653">
        <f xml:space="preserve"> InpAct!BD$13</f>
        <v>0</v>
      </c>
      <c r="BE61" s="653">
        <f xml:space="preserve"> InpAct!BE$13</f>
        <v>0</v>
      </c>
      <c r="BF61" s="653">
        <f xml:space="preserve"> InpAct!BF$13</f>
        <v>0</v>
      </c>
      <c r="BG61" s="653">
        <f xml:space="preserve"> InpAct!BG$13</f>
        <v>0</v>
      </c>
      <c r="BH61" s="653">
        <f xml:space="preserve"> InpAct!BH$13</f>
        <v>0</v>
      </c>
      <c r="BI61" s="653">
        <f xml:space="preserve"> InpAct!BI$13</f>
        <v>0</v>
      </c>
      <c r="BJ61" s="653">
        <f xml:space="preserve"> InpAct!BJ$13</f>
        <v>0</v>
      </c>
      <c r="BK61" s="653">
        <f xml:space="preserve"> InpAct!BK$13</f>
        <v>0</v>
      </c>
      <c r="BL61" s="653">
        <f xml:space="preserve"> InpAct!BL$13</f>
        <v>0</v>
      </c>
      <c r="BM61" s="653">
        <f xml:space="preserve"> InpAct!BM$13</f>
        <v>0</v>
      </c>
      <c r="BN61" s="653">
        <f xml:space="preserve"> InpAct!BN$13</f>
        <v>0</v>
      </c>
      <c r="BO61" s="653">
        <f xml:space="preserve"> InpAct!BO$13</f>
        <v>0</v>
      </c>
      <c r="BP61" s="653">
        <f xml:space="preserve"> InpAct!BP$13</f>
        <v>0</v>
      </c>
      <c r="BQ61" s="653">
        <f xml:space="preserve"> InpAct!BQ$13</f>
        <v>0</v>
      </c>
      <c r="BR61" s="653">
        <f xml:space="preserve"> InpAct!BR$13</f>
        <v>0</v>
      </c>
      <c r="BS61" s="653">
        <f xml:space="preserve"> InpAct!BS$13</f>
        <v>0</v>
      </c>
      <c r="BT61" s="653">
        <f xml:space="preserve"> InpAct!BT$13</f>
        <v>0</v>
      </c>
      <c r="BU61" s="653">
        <f xml:space="preserve"> InpAct!BU$13</f>
        <v>0</v>
      </c>
      <c r="BV61" s="653">
        <f xml:space="preserve"> InpAct!BV$13</f>
        <v>0</v>
      </c>
      <c r="BW61" s="653">
        <f xml:space="preserve"> InpAct!BW$13</f>
        <v>0</v>
      </c>
      <c r="BX61" s="653">
        <f xml:space="preserve"> InpAct!BX$13</f>
        <v>0</v>
      </c>
      <c r="BY61" s="653">
        <f xml:space="preserve"> InpAct!BY$13</f>
        <v>0</v>
      </c>
      <c r="BZ61" s="653">
        <f xml:space="preserve"> InpAct!BZ$13</f>
        <v>0</v>
      </c>
      <c r="CA61" s="653">
        <f xml:space="preserve"> InpAct!CA$13</f>
        <v>0</v>
      </c>
      <c r="CB61" s="653">
        <f xml:space="preserve"> InpAct!CB$13</f>
        <v>0</v>
      </c>
      <c r="CC61" s="653">
        <f xml:space="preserve"> InpAct!CC$13</f>
        <v>0</v>
      </c>
      <c r="CD61" s="653">
        <f xml:space="preserve"> InpAct!CD$13</f>
        <v>0</v>
      </c>
      <c r="CE61" s="653">
        <f xml:space="preserve"> InpAct!CE$13</f>
        <v>0</v>
      </c>
      <c r="CF61" s="653">
        <f xml:space="preserve"> InpAct!CF$13</f>
        <v>0</v>
      </c>
    </row>
    <row r="62" spans="1:84" s="187" customFormat="1" x14ac:dyDescent="0.25">
      <c r="A62" s="77"/>
      <c r="B62" s="78"/>
      <c r="C62" s="163"/>
      <c r="D62" s="79"/>
      <c r="E62" s="122" t="str">
        <f xml:space="preserve"> InpAct!E$14</f>
        <v>CoS payable - Trainers - actuals</v>
      </c>
      <c r="F62" s="122">
        <f xml:space="preserve"> InpAct!F$14</f>
        <v>0</v>
      </c>
      <c r="G62" s="122" t="str">
        <f xml:space="preserve"> InpAct!G$14</f>
        <v>GBP</v>
      </c>
      <c r="H62" s="122">
        <f xml:space="preserve"> InpAct!H$14</f>
        <v>0</v>
      </c>
      <c r="I62" s="122" t="str">
        <f xml:space="preserve"> InpAct!I$14</f>
        <v>'Monthly P&amp;Ls.xls' from R.Williams 12 June 19</v>
      </c>
      <c r="J62" s="653">
        <f xml:space="preserve"> InpAct!J$14</f>
        <v>176368.77578048944</v>
      </c>
      <c r="K62" s="653">
        <f xml:space="preserve"> InpAct!K$14</f>
        <v>0</v>
      </c>
      <c r="L62" s="653">
        <f xml:space="preserve"> InpAct!L$14</f>
        <v>0</v>
      </c>
      <c r="M62" s="653">
        <f xml:space="preserve"> InpAct!M$14</f>
        <v>14109.502062439156</v>
      </c>
      <c r="N62" s="653">
        <f xml:space="preserve"> InpAct!N$14</f>
        <v>14109.502062439156</v>
      </c>
      <c r="O62" s="653">
        <f xml:space="preserve"> InpAct!O$14</f>
        <v>15873.189820244048</v>
      </c>
      <c r="P62" s="653">
        <f xml:space="preserve"> InpAct!P$14</f>
        <v>19400.565335853837</v>
      </c>
      <c r="Q62" s="653">
        <f xml:space="preserve"> InpAct!Q$14</f>
        <v>19400.565335853837</v>
      </c>
      <c r="R62" s="653">
        <f xml:space="preserve"> InpAct!R$14</f>
        <v>17636.877578048941</v>
      </c>
      <c r="S62" s="653">
        <f xml:space="preserve"> InpAct!S$14</f>
        <v>14109.502062439156</v>
      </c>
      <c r="T62" s="653">
        <f xml:space="preserve"> InpAct!T$14</f>
        <v>12345.814304634261</v>
      </c>
      <c r="U62" s="653">
        <f xml:space="preserve"> InpAct!U$14</f>
        <v>12345.814304634261</v>
      </c>
      <c r="V62" s="653">
        <f xml:space="preserve"> InpAct!V$14</f>
        <v>12345.814304634261</v>
      </c>
      <c r="W62" s="653">
        <f xml:space="preserve"> InpAct!W$14</f>
        <v>12345.814304634261</v>
      </c>
      <c r="X62" s="653">
        <f xml:space="preserve"> InpAct!X$14</f>
        <v>12345.814304634261</v>
      </c>
      <c r="Y62" s="653">
        <f xml:space="preserve"> InpAct!Y$14</f>
        <v>0</v>
      </c>
      <c r="Z62" s="653">
        <f xml:space="preserve"> InpAct!Z$14</f>
        <v>0</v>
      </c>
      <c r="AA62" s="653">
        <f xml:space="preserve"> InpAct!AA$14</f>
        <v>0</v>
      </c>
      <c r="AB62" s="653">
        <f xml:space="preserve"> InpAct!AB$14</f>
        <v>0</v>
      </c>
      <c r="AC62" s="653">
        <f xml:space="preserve"> InpAct!AC$14</f>
        <v>0</v>
      </c>
      <c r="AD62" s="653">
        <f xml:space="preserve"> InpAct!AD$14</f>
        <v>0</v>
      </c>
      <c r="AE62" s="653">
        <f xml:space="preserve"> InpAct!AE$14</f>
        <v>0</v>
      </c>
      <c r="AF62" s="653">
        <f xml:space="preserve"> InpAct!AF$14</f>
        <v>0</v>
      </c>
      <c r="AG62" s="653">
        <f xml:space="preserve"> InpAct!AG$14</f>
        <v>0</v>
      </c>
      <c r="AH62" s="653">
        <f xml:space="preserve"> InpAct!AH$14</f>
        <v>0</v>
      </c>
      <c r="AI62" s="653">
        <f xml:space="preserve"> InpAct!AI$14</f>
        <v>0</v>
      </c>
      <c r="AJ62" s="653">
        <f xml:space="preserve"> InpAct!AJ$14</f>
        <v>0</v>
      </c>
      <c r="AK62" s="653">
        <f xml:space="preserve"> InpAct!AK$14</f>
        <v>0</v>
      </c>
      <c r="AL62" s="653">
        <f xml:space="preserve"> InpAct!AL$14</f>
        <v>0</v>
      </c>
      <c r="AM62" s="653">
        <f xml:space="preserve"> InpAct!AM$14</f>
        <v>0</v>
      </c>
      <c r="AN62" s="653">
        <f xml:space="preserve"> InpAct!AN$14</f>
        <v>0</v>
      </c>
      <c r="AO62" s="653">
        <f xml:space="preserve"> InpAct!AO$14</f>
        <v>0</v>
      </c>
      <c r="AP62" s="653">
        <f xml:space="preserve"> InpAct!AP$14</f>
        <v>0</v>
      </c>
      <c r="AQ62" s="653">
        <f xml:space="preserve"> InpAct!AQ$14</f>
        <v>0</v>
      </c>
      <c r="AR62" s="653">
        <f xml:space="preserve"> InpAct!AR$14</f>
        <v>0</v>
      </c>
      <c r="AS62" s="653">
        <f xml:space="preserve"> InpAct!AS$14</f>
        <v>0</v>
      </c>
      <c r="AT62" s="653">
        <f xml:space="preserve"> InpAct!AT$14</f>
        <v>0</v>
      </c>
      <c r="AU62" s="653">
        <f xml:space="preserve"> InpAct!AU$14</f>
        <v>0</v>
      </c>
      <c r="AV62" s="653">
        <f xml:space="preserve"> InpAct!AV$14</f>
        <v>0</v>
      </c>
      <c r="AW62" s="653">
        <f xml:space="preserve"> InpAct!AW$14</f>
        <v>0</v>
      </c>
      <c r="AX62" s="653">
        <f xml:space="preserve"> InpAct!AX$14</f>
        <v>0</v>
      </c>
      <c r="AY62" s="653">
        <f xml:space="preserve"> InpAct!AY$14</f>
        <v>0</v>
      </c>
      <c r="AZ62" s="653">
        <f xml:space="preserve"> InpAct!AZ$14</f>
        <v>0</v>
      </c>
      <c r="BA62" s="653">
        <f xml:space="preserve"> InpAct!BA$14</f>
        <v>0</v>
      </c>
      <c r="BB62" s="653">
        <f xml:space="preserve"> InpAct!BB$14</f>
        <v>0</v>
      </c>
      <c r="BC62" s="653">
        <f xml:space="preserve"> InpAct!BC$14</f>
        <v>0</v>
      </c>
      <c r="BD62" s="653">
        <f xml:space="preserve"> InpAct!BD$14</f>
        <v>0</v>
      </c>
      <c r="BE62" s="653">
        <f xml:space="preserve"> InpAct!BE$14</f>
        <v>0</v>
      </c>
      <c r="BF62" s="653">
        <f xml:space="preserve"> InpAct!BF$14</f>
        <v>0</v>
      </c>
      <c r="BG62" s="653">
        <f xml:space="preserve"> InpAct!BG$14</f>
        <v>0</v>
      </c>
      <c r="BH62" s="653">
        <f xml:space="preserve"> InpAct!BH$14</f>
        <v>0</v>
      </c>
      <c r="BI62" s="653">
        <f xml:space="preserve"> InpAct!BI$14</f>
        <v>0</v>
      </c>
      <c r="BJ62" s="653">
        <f xml:space="preserve"> InpAct!BJ$14</f>
        <v>0</v>
      </c>
      <c r="BK62" s="653">
        <f xml:space="preserve"> InpAct!BK$14</f>
        <v>0</v>
      </c>
      <c r="BL62" s="653">
        <f xml:space="preserve"> InpAct!BL$14</f>
        <v>0</v>
      </c>
      <c r="BM62" s="653">
        <f xml:space="preserve"> InpAct!BM$14</f>
        <v>0</v>
      </c>
      <c r="BN62" s="653">
        <f xml:space="preserve"> InpAct!BN$14</f>
        <v>0</v>
      </c>
      <c r="BO62" s="653">
        <f xml:space="preserve"> InpAct!BO$14</f>
        <v>0</v>
      </c>
      <c r="BP62" s="653">
        <f xml:space="preserve"> InpAct!BP$14</f>
        <v>0</v>
      </c>
      <c r="BQ62" s="653">
        <f xml:space="preserve"> InpAct!BQ$14</f>
        <v>0</v>
      </c>
      <c r="BR62" s="653">
        <f xml:space="preserve"> InpAct!BR$14</f>
        <v>0</v>
      </c>
      <c r="BS62" s="653">
        <f xml:space="preserve"> InpAct!BS$14</f>
        <v>0</v>
      </c>
      <c r="BT62" s="653">
        <f xml:space="preserve"> InpAct!BT$14</f>
        <v>0</v>
      </c>
      <c r="BU62" s="653">
        <f xml:space="preserve"> InpAct!BU$14</f>
        <v>0</v>
      </c>
      <c r="BV62" s="653">
        <f xml:space="preserve"> InpAct!BV$14</f>
        <v>0</v>
      </c>
      <c r="BW62" s="653">
        <f xml:space="preserve"> InpAct!BW$14</f>
        <v>0</v>
      </c>
      <c r="BX62" s="653">
        <f xml:space="preserve"> InpAct!BX$14</f>
        <v>0</v>
      </c>
      <c r="BY62" s="653">
        <f xml:space="preserve"> InpAct!BY$14</f>
        <v>0</v>
      </c>
      <c r="BZ62" s="653">
        <f xml:space="preserve"> InpAct!BZ$14</f>
        <v>0</v>
      </c>
      <c r="CA62" s="653">
        <f xml:space="preserve"> InpAct!CA$14</f>
        <v>0</v>
      </c>
      <c r="CB62" s="653">
        <f xml:space="preserve"> InpAct!CB$14</f>
        <v>0</v>
      </c>
      <c r="CC62" s="653">
        <f xml:space="preserve"> InpAct!CC$14</f>
        <v>0</v>
      </c>
      <c r="CD62" s="653">
        <f xml:space="preserve"> InpAct!CD$14</f>
        <v>0</v>
      </c>
      <c r="CE62" s="653">
        <f xml:space="preserve"> InpAct!CE$14</f>
        <v>0</v>
      </c>
      <c r="CF62" s="653">
        <f xml:space="preserve"> InpAct!CF$14</f>
        <v>0</v>
      </c>
    </row>
    <row r="63" spans="1:84" s="187" customFormat="1" x14ac:dyDescent="0.25">
      <c r="A63" s="77"/>
      <c r="B63" s="78"/>
      <c r="C63" s="163"/>
      <c r="D63" s="79"/>
      <c r="E63" s="122" t="str">
        <f xml:space="preserve"> InpAct!E$15</f>
        <v>CoS payable - Boots - actuals</v>
      </c>
      <c r="F63" s="122">
        <f xml:space="preserve"> InpAct!F$15</f>
        <v>0</v>
      </c>
      <c r="G63" s="122" t="str">
        <f xml:space="preserve"> InpAct!G$15</f>
        <v>GBP</v>
      </c>
      <c r="H63" s="122">
        <f xml:space="preserve"> InpAct!H$15</f>
        <v>0</v>
      </c>
      <c r="I63" s="122" t="str">
        <f xml:space="preserve"> InpAct!I$15</f>
        <v>'Monthly P&amp;Ls.xls' from R.Williams 12 June 19</v>
      </c>
      <c r="J63" s="653">
        <f xml:space="preserve"> InpAct!J$15</f>
        <v>206293.44877677885</v>
      </c>
      <c r="K63" s="653">
        <f xml:space="preserve"> InpAct!K$15</f>
        <v>0</v>
      </c>
      <c r="L63" s="653">
        <f xml:space="preserve"> InpAct!L$15</f>
        <v>0</v>
      </c>
      <c r="M63" s="653">
        <f xml:space="preserve"> InpAct!M$15</f>
        <v>16503.475902142312</v>
      </c>
      <c r="N63" s="653">
        <f xml:space="preserve"> InpAct!N$15</f>
        <v>16503.475902142312</v>
      </c>
      <c r="O63" s="653">
        <f xml:space="preserve"> InpAct!O$15</f>
        <v>18566.410389910099</v>
      </c>
      <c r="P63" s="653">
        <f xml:space="preserve"> InpAct!P$15</f>
        <v>22692.27936544568</v>
      </c>
      <c r="Q63" s="653">
        <f xml:space="preserve"> InpAct!Q$15</f>
        <v>22692.27936544568</v>
      </c>
      <c r="R63" s="653">
        <f xml:space="preserve"> InpAct!R$15</f>
        <v>20629.34487767789</v>
      </c>
      <c r="S63" s="653">
        <f xml:space="preserve"> InpAct!S$15</f>
        <v>16503.475902142312</v>
      </c>
      <c r="T63" s="653">
        <f xml:space="preserve"> InpAct!T$15</f>
        <v>14440.541414374526</v>
      </c>
      <c r="U63" s="653">
        <f xml:space="preserve"> InpAct!U$15</f>
        <v>14440.541414374526</v>
      </c>
      <c r="V63" s="653">
        <f xml:space="preserve"> InpAct!V$15</f>
        <v>14440.541414374526</v>
      </c>
      <c r="W63" s="653">
        <f xml:space="preserve"> InpAct!W$15</f>
        <v>14440.541414374526</v>
      </c>
      <c r="X63" s="653">
        <f xml:space="preserve"> InpAct!X$15</f>
        <v>14440.541414374526</v>
      </c>
      <c r="Y63" s="653">
        <f xml:space="preserve"> InpAct!Y$15</f>
        <v>0</v>
      </c>
      <c r="Z63" s="653">
        <f xml:space="preserve"> InpAct!Z$15</f>
        <v>0</v>
      </c>
      <c r="AA63" s="653">
        <f xml:space="preserve"> InpAct!AA$15</f>
        <v>0</v>
      </c>
      <c r="AB63" s="653">
        <f xml:space="preserve"> InpAct!AB$15</f>
        <v>0</v>
      </c>
      <c r="AC63" s="653">
        <f xml:space="preserve"> InpAct!AC$15</f>
        <v>0</v>
      </c>
      <c r="AD63" s="653">
        <f xml:space="preserve"> InpAct!AD$15</f>
        <v>0</v>
      </c>
      <c r="AE63" s="653">
        <f xml:space="preserve"> InpAct!AE$15</f>
        <v>0</v>
      </c>
      <c r="AF63" s="653">
        <f xml:space="preserve"> InpAct!AF$15</f>
        <v>0</v>
      </c>
      <c r="AG63" s="653">
        <f xml:space="preserve"> InpAct!AG$15</f>
        <v>0</v>
      </c>
      <c r="AH63" s="653">
        <f xml:space="preserve"> InpAct!AH$15</f>
        <v>0</v>
      </c>
      <c r="AI63" s="653">
        <f xml:space="preserve"> InpAct!AI$15</f>
        <v>0</v>
      </c>
      <c r="AJ63" s="653">
        <f xml:space="preserve"> InpAct!AJ$15</f>
        <v>0</v>
      </c>
      <c r="AK63" s="653">
        <f xml:space="preserve"> InpAct!AK$15</f>
        <v>0</v>
      </c>
      <c r="AL63" s="653">
        <f xml:space="preserve"> InpAct!AL$15</f>
        <v>0</v>
      </c>
      <c r="AM63" s="653">
        <f xml:space="preserve"> InpAct!AM$15</f>
        <v>0</v>
      </c>
      <c r="AN63" s="653">
        <f xml:space="preserve"> InpAct!AN$15</f>
        <v>0</v>
      </c>
      <c r="AO63" s="653">
        <f xml:space="preserve"> InpAct!AO$15</f>
        <v>0</v>
      </c>
      <c r="AP63" s="653">
        <f xml:space="preserve"> InpAct!AP$15</f>
        <v>0</v>
      </c>
      <c r="AQ63" s="653">
        <f xml:space="preserve"> InpAct!AQ$15</f>
        <v>0</v>
      </c>
      <c r="AR63" s="653">
        <f xml:space="preserve"> InpAct!AR$15</f>
        <v>0</v>
      </c>
      <c r="AS63" s="653">
        <f xml:space="preserve"> InpAct!AS$15</f>
        <v>0</v>
      </c>
      <c r="AT63" s="653">
        <f xml:space="preserve"> InpAct!AT$15</f>
        <v>0</v>
      </c>
      <c r="AU63" s="653">
        <f xml:space="preserve"> InpAct!AU$15</f>
        <v>0</v>
      </c>
      <c r="AV63" s="653">
        <f xml:space="preserve"> InpAct!AV$15</f>
        <v>0</v>
      </c>
      <c r="AW63" s="653">
        <f xml:space="preserve"> InpAct!AW$15</f>
        <v>0</v>
      </c>
      <c r="AX63" s="653">
        <f xml:space="preserve"> InpAct!AX$15</f>
        <v>0</v>
      </c>
      <c r="AY63" s="653">
        <f xml:space="preserve"> InpAct!AY$15</f>
        <v>0</v>
      </c>
      <c r="AZ63" s="653">
        <f xml:space="preserve"> InpAct!AZ$15</f>
        <v>0</v>
      </c>
      <c r="BA63" s="653">
        <f xml:space="preserve"> InpAct!BA$15</f>
        <v>0</v>
      </c>
      <c r="BB63" s="653">
        <f xml:space="preserve"> InpAct!BB$15</f>
        <v>0</v>
      </c>
      <c r="BC63" s="653">
        <f xml:space="preserve"> InpAct!BC$15</f>
        <v>0</v>
      </c>
      <c r="BD63" s="653">
        <f xml:space="preserve"> InpAct!BD$15</f>
        <v>0</v>
      </c>
      <c r="BE63" s="653">
        <f xml:space="preserve"> InpAct!BE$15</f>
        <v>0</v>
      </c>
      <c r="BF63" s="653">
        <f xml:space="preserve"> InpAct!BF$15</f>
        <v>0</v>
      </c>
      <c r="BG63" s="653">
        <f xml:space="preserve"> InpAct!BG$15</f>
        <v>0</v>
      </c>
      <c r="BH63" s="653">
        <f xml:space="preserve"> InpAct!BH$15</f>
        <v>0</v>
      </c>
      <c r="BI63" s="653">
        <f xml:space="preserve"> InpAct!BI$15</f>
        <v>0</v>
      </c>
      <c r="BJ63" s="653">
        <f xml:space="preserve"> InpAct!BJ$15</f>
        <v>0</v>
      </c>
      <c r="BK63" s="653">
        <f xml:space="preserve"> InpAct!BK$15</f>
        <v>0</v>
      </c>
      <c r="BL63" s="653">
        <f xml:space="preserve"> InpAct!BL$15</f>
        <v>0</v>
      </c>
      <c r="BM63" s="653">
        <f xml:space="preserve"> InpAct!BM$15</f>
        <v>0</v>
      </c>
      <c r="BN63" s="653">
        <f xml:space="preserve"> InpAct!BN$15</f>
        <v>0</v>
      </c>
      <c r="BO63" s="653">
        <f xml:space="preserve"> InpAct!BO$15</f>
        <v>0</v>
      </c>
      <c r="BP63" s="653">
        <f xml:space="preserve"> InpAct!BP$15</f>
        <v>0</v>
      </c>
      <c r="BQ63" s="653">
        <f xml:space="preserve"> InpAct!BQ$15</f>
        <v>0</v>
      </c>
      <c r="BR63" s="653">
        <f xml:space="preserve"> InpAct!BR$15</f>
        <v>0</v>
      </c>
      <c r="BS63" s="653">
        <f xml:space="preserve"> InpAct!BS$15</f>
        <v>0</v>
      </c>
      <c r="BT63" s="653">
        <f xml:space="preserve"> InpAct!BT$15</f>
        <v>0</v>
      </c>
      <c r="BU63" s="653">
        <f xml:space="preserve"> InpAct!BU$15</f>
        <v>0</v>
      </c>
      <c r="BV63" s="653">
        <f xml:space="preserve"> InpAct!BV$15</f>
        <v>0</v>
      </c>
      <c r="BW63" s="653">
        <f xml:space="preserve"> InpAct!BW$15</f>
        <v>0</v>
      </c>
      <c r="BX63" s="653">
        <f xml:space="preserve"> InpAct!BX$15</f>
        <v>0</v>
      </c>
      <c r="BY63" s="653">
        <f xml:space="preserve"> InpAct!BY$15</f>
        <v>0</v>
      </c>
      <c r="BZ63" s="653">
        <f xml:space="preserve"> InpAct!BZ$15</f>
        <v>0</v>
      </c>
      <c r="CA63" s="653">
        <f xml:space="preserve"> InpAct!CA$15</f>
        <v>0</v>
      </c>
      <c r="CB63" s="653">
        <f xml:space="preserve"> InpAct!CB$15</f>
        <v>0</v>
      </c>
      <c r="CC63" s="653">
        <f xml:space="preserve"> InpAct!CC$15</f>
        <v>0</v>
      </c>
      <c r="CD63" s="653">
        <f xml:space="preserve"> InpAct!CD$15</f>
        <v>0</v>
      </c>
      <c r="CE63" s="653">
        <f xml:space="preserve"> InpAct!CE$15</f>
        <v>0</v>
      </c>
      <c r="CF63" s="653">
        <f xml:space="preserve"> InpAct!CF$15</f>
        <v>0</v>
      </c>
    </row>
    <row r="64" spans="1:84" s="187" customFormat="1" ht="4.95" customHeight="1" x14ac:dyDescent="0.25">
      <c r="A64" s="77"/>
      <c r="B64" s="78"/>
      <c r="C64" s="103"/>
      <c r="D64" s="79"/>
      <c r="E64" s="122"/>
      <c r="F64" s="122"/>
      <c r="G64" s="227"/>
      <c r="H64" s="122"/>
      <c r="I64" s="122"/>
      <c r="J64" s="653"/>
      <c r="K64" s="653"/>
      <c r="L64" s="653"/>
      <c r="M64" s="653"/>
      <c r="N64" s="653"/>
      <c r="O64" s="653"/>
      <c r="P64" s="653"/>
      <c r="Q64" s="653"/>
      <c r="R64" s="653"/>
      <c r="S64" s="653"/>
      <c r="T64" s="653"/>
      <c r="U64" s="653"/>
      <c r="V64" s="653"/>
      <c r="W64" s="653"/>
      <c r="X64" s="653"/>
      <c r="Y64" s="653"/>
      <c r="Z64" s="653"/>
      <c r="AA64" s="653"/>
      <c r="AB64" s="653"/>
      <c r="AC64" s="653"/>
      <c r="AD64" s="653"/>
      <c r="AE64" s="653"/>
      <c r="AF64" s="653"/>
      <c r="AG64" s="653"/>
      <c r="AH64" s="653"/>
      <c r="AI64" s="653"/>
      <c r="AJ64" s="653"/>
      <c r="AK64" s="653"/>
      <c r="AL64" s="653"/>
      <c r="AM64" s="653"/>
      <c r="AN64" s="653"/>
      <c r="AO64" s="653"/>
      <c r="AP64" s="653"/>
      <c r="AQ64" s="653"/>
      <c r="AR64" s="653"/>
      <c r="AS64" s="653"/>
      <c r="AT64" s="653"/>
      <c r="AU64" s="653"/>
      <c r="AV64" s="653"/>
      <c r="AW64" s="653"/>
      <c r="AX64" s="653"/>
      <c r="AY64" s="653"/>
      <c r="AZ64" s="653"/>
      <c r="BA64" s="653"/>
      <c r="BB64" s="653"/>
      <c r="BC64" s="653"/>
      <c r="BD64" s="653"/>
      <c r="BE64" s="653"/>
      <c r="BF64" s="653"/>
      <c r="BG64" s="653"/>
      <c r="BH64" s="653"/>
      <c r="BI64" s="653"/>
      <c r="BJ64" s="653"/>
      <c r="BK64" s="653"/>
      <c r="BL64" s="653"/>
      <c r="BM64" s="653"/>
      <c r="BN64" s="653"/>
      <c r="BO64" s="653"/>
      <c r="BP64" s="653"/>
      <c r="BQ64" s="653"/>
      <c r="BR64" s="653"/>
      <c r="BS64" s="653"/>
      <c r="BT64" s="653"/>
      <c r="BU64" s="653"/>
      <c r="BV64" s="653"/>
      <c r="BW64" s="653"/>
      <c r="BX64" s="653"/>
      <c r="BY64" s="653"/>
      <c r="BZ64" s="653"/>
      <c r="CA64" s="653"/>
      <c r="CB64" s="653"/>
      <c r="CC64" s="653"/>
      <c r="CD64" s="653"/>
      <c r="CE64" s="653"/>
      <c r="CF64" s="653"/>
    </row>
    <row r="65" spans="1:84" s="55" customFormat="1" ht="15" customHeight="1" x14ac:dyDescent="0.25">
      <c r="A65" s="179"/>
      <c r="B65" s="179"/>
      <c r="C65" s="188"/>
      <c r="D65" s="186"/>
      <c r="E65" s="184" t="str">
        <f t="shared" ref="E65:AJ65" si="51" xml:space="preserve"> E$54</f>
        <v>CoS payable - Shoes - forecast</v>
      </c>
      <c r="F65" s="184">
        <f t="shared" si="51"/>
        <v>0</v>
      </c>
      <c r="G65" s="230" t="str">
        <f t="shared" si="51"/>
        <v>GBP</v>
      </c>
      <c r="H65" s="184">
        <f t="shared" si="51"/>
        <v>0</v>
      </c>
      <c r="I65" s="184">
        <f t="shared" si="51"/>
        <v>0</v>
      </c>
      <c r="J65" s="658">
        <f t="shared" si="51"/>
        <v>1185462.0371593207</v>
      </c>
      <c r="K65" s="658">
        <f t="shared" si="51"/>
        <v>0</v>
      </c>
      <c r="L65" s="658">
        <f t="shared" si="51"/>
        <v>0</v>
      </c>
      <c r="M65" s="658">
        <f t="shared" si="51"/>
        <v>0</v>
      </c>
      <c r="N65" s="658">
        <f t="shared" si="51"/>
        <v>0</v>
      </c>
      <c r="O65" s="658">
        <f t="shared" si="51"/>
        <v>0</v>
      </c>
      <c r="P65" s="658">
        <f t="shared" si="51"/>
        <v>0</v>
      </c>
      <c r="Q65" s="658">
        <f t="shared" si="51"/>
        <v>0</v>
      </c>
      <c r="R65" s="658">
        <f t="shared" si="51"/>
        <v>0</v>
      </c>
      <c r="S65" s="658">
        <f t="shared" si="51"/>
        <v>0</v>
      </c>
      <c r="T65" s="658">
        <f t="shared" si="51"/>
        <v>0</v>
      </c>
      <c r="U65" s="658">
        <f t="shared" si="51"/>
        <v>0</v>
      </c>
      <c r="V65" s="658">
        <f t="shared" si="51"/>
        <v>0</v>
      </c>
      <c r="W65" s="658">
        <f t="shared" si="51"/>
        <v>0</v>
      </c>
      <c r="X65" s="658">
        <f t="shared" si="51"/>
        <v>0</v>
      </c>
      <c r="Y65" s="658">
        <f t="shared" si="51"/>
        <v>19559.675143279776</v>
      </c>
      <c r="Z65" s="658">
        <f t="shared" si="51"/>
        <v>19559.675143279776</v>
      </c>
      <c r="AA65" s="658">
        <f t="shared" si="51"/>
        <v>22004.634536189747</v>
      </c>
      <c r="AB65" s="658">
        <f t="shared" si="51"/>
        <v>26894.553322009691</v>
      </c>
      <c r="AC65" s="658">
        <f t="shared" si="51"/>
        <v>26894.553322009691</v>
      </c>
      <c r="AD65" s="658">
        <f t="shared" si="51"/>
        <v>24449.593929099719</v>
      </c>
      <c r="AE65" s="658">
        <f t="shared" si="51"/>
        <v>19559.675143279776</v>
      </c>
      <c r="AF65" s="658">
        <f t="shared" si="51"/>
        <v>17114.715750369804</v>
      </c>
      <c r="AG65" s="658">
        <f t="shared" si="51"/>
        <v>17114.715750369804</v>
      </c>
      <c r="AH65" s="658">
        <f t="shared" si="51"/>
        <v>17114.715750369804</v>
      </c>
      <c r="AI65" s="658">
        <f t="shared" si="51"/>
        <v>17114.715750369804</v>
      </c>
      <c r="AJ65" s="658">
        <f t="shared" si="51"/>
        <v>17114.715750369804</v>
      </c>
      <c r="AK65" s="658">
        <f t="shared" ref="AK65:BP65" si="52" xml:space="preserve"> AK$54</f>
        <v>19456.802505800475</v>
      </c>
      <c r="AL65" s="658">
        <f t="shared" si="52"/>
        <v>19456.802505800475</v>
      </c>
      <c r="AM65" s="658">
        <f t="shared" si="52"/>
        <v>21888.902819025534</v>
      </c>
      <c r="AN65" s="658">
        <f t="shared" si="52"/>
        <v>26753.103445475652</v>
      </c>
      <c r="AO65" s="658">
        <f t="shared" si="52"/>
        <v>26753.103445475652</v>
      </c>
      <c r="AP65" s="658">
        <f t="shared" si="52"/>
        <v>24321.003132250593</v>
      </c>
      <c r="AQ65" s="658">
        <f t="shared" si="52"/>
        <v>19456.802505800475</v>
      </c>
      <c r="AR65" s="658">
        <f t="shared" si="52"/>
        <v>17024.702192575416</v>
      </c>
      <c r="AS65" s="658">
        <f t="shared" si="52"/>
        <v>17024.702192575416</v>
      </c>
      <c r="AT65" s="658">
        <f t="shared" si="52"/>
        <v>17024.702192575416</v>
      </c>
      <c r="AU65" s="658">
        <f t="shared" si="52"/>
        <v>17024.702192575416</v>
      </c>
      <c r="AV65" s="658">
        <f t="shared" si="52"/>
        <v>17024.702192575416</v>
      </c>
      <c r="AW65" s="658">
        <f t="shared" si="52"/>
        <v>19156.194907085857</v>
      </c>
      <c r="AX65" s="658">
        <f t="shared" si="52"/>
        <v>19156.194907085857</v>
      </c>
      <c r="AY65" s="658">
        <f t="shared" si="52"/>
        <v>21550.719270471589</v>
      </c>
      <c r="AZ65" s="658">
        <f t="shared" si="52"/>
        <v>26339.767997243052</v>
      </c>
      <c r="BA65" s="658">
        <f t="shared" si="52"/>
        <v>26339.767997243052</v>
      </c>
      <c r="BB65" s="658">
        <f t="shared" si="52"/>
        <v>23945.243633857321</v>
      </c>
      <c r="BC65" s="658">
        <f t="shared" si="52"/>
        <v>19156.194907085857</v>
      </c>
      <c r="BD65" s="658">
        <f t="shared" si="52"/>
        <v>16761.670543700126</v>
      </c>
      <c r="BE65" s="658">
        <f t="shared" si="52"/>
        <v>16761.670543700126</v>
      </c>
      <c r="BF65" s="658">
        <f t="shared" si="52"/>
        <v>16761.670543700126</v>
      </c>
      <c r="BG65" s="658">
        <f t="shared" si="52"/>
        <v>16761.670543700126</v>
      </c>
      <c r="BH65" s="658">
        <f t="shared" si="52"/>
        <v>16761.670543700126</v>
      </c>
      <c r="BI65" s="658">
        <f t="shared" si="52"/>
        <v>18665.796317464457</v>
      </c>
      <c r="BJ65" s="658">
        <f t="shared" si="52"/>
        <v>18665.796317464457</v>
      </c>
      <c r="BK65" s="658">
        <f t="shared" si="52"/>
        <v>20999.020857147509</v>
      </c>
      <c r="BL65" s="658">
        <f t="shared" si="52"/>
        <v>25665.469936513626</v>
      </c>
      <c r="BM65" s="658">
        <f t="shared" si="52"/>
        <v>25665.469936513626</v>
      </c>
      <c r="BN65" s="658">
        <f t="shared" si="52"/>
        <v>23332.245396830571</v>
      </c>
      <c r="BO65" s="658">
        <f t="shared" si="52"/>
        <v>18665.796317464457</v>
      </c>
      <c r="BP65" s="658">
        <f t="shared" si="52"/>
        <v>16332.571777781399</v>
      </c>
      <c r="BQ65" s="658">
        <f t="shared" ref="BQ65:CF65" si="53" xml:space="preserve"> BQ$54</f>
        <v>16332.571777781399</v>
      </c>
      <c r="BR65" s="658">
        <f t="shared" si="53"/>
        <v>16332.571777781399</v>
      </c>
      <c r="BS65" s="658">
        <f t="shared" si="53"/>
        <v>16332.571777781399</v>
      </c>
      <c r="BT65" s="658">
        <f t="shared" si="53"/>
        <v>16332.571777781399</v>
      </c>
      <c r="BU65" s="658">
        <f t="shared" si="53"/>
        <v>17998.494099115102</v>
      </c>
      <c r="BV65" s="658">
        <f t="shared" si="53"/>
        <v>17998.494099115102</v>
      </c>
      <c r="BW65" s="658">
        <f t="shared" si="53"/>
        <v>20248.305861504487</v>
      </c>
      <c r="BX65" s="658">
        <f t="shared" si="53"/>
        <v>24747.929386283264</v>
      </c>
      <c r="BY65" s="658">
        <f t="shared" si="53"/>
        <v>24747.929386283264</v>
      </c>
      <c r="BZ65" s="658">
        <f t="shared" si="53"/>
        <v>22498.117623893879</v>
      </c>
      <c r="CA65" s="658">
        <f t="shared" si="53"/>
        <v>17998.494099115102</v>
      </c>
      <c r="CB65" s="658">
        <f t="shared" si="53"/>
        <v>15748.682336725715</v>
      </c>
      <c r="CC65" s="658">
        <f t="shared" si="53"/>
        <v>15748.682336725715</v>
      </c>
      <c r="CD65" s="658">
        <f t="shared" si="53"/>
        <v>15748.682336725715</v>
      </c>
      <c r="CE65" s="658">
        <f t="shared" si="53"/>
        <v>15748.682336725715</v>
      </c>
      <c r="CF65" s="658">
        <f t="shared" si="53"/>
        <v>15748.682336725715</v>
      </c>
    </row>
    <row r="66" spans="1:84" s="55" customFormat="1" ht="15" customHeight="1" x14ac:dyDescent="0.25">
      <c r="A66" s="179"/>
      <c r="B66" s="179"/>
      <c r="C66" s="188"/>
      <c r="D66" s="186"/>
      <c r="E66" s="184" t="str">
        <f t="shared" ref="E66:AJ66" si="54" xml:space="preserve"> E$55</f>
        <v>CoS payable - Trainers - forecast</v>
      </c>
      <c r="F66" s="184">
        <f t="shared" si="54"/>
        <v>0</v>
      </c>
      <c r="G66" s="230" t="str">
        <f t="shared" si="54"/>
        <v>GBP</v>
      </c>
      <c r="H66" s="184">
        <f t="shared" si="54"/>
        <v>0</v>
      </c>
      <c r="I66" s="184">
        <f t="shared" si="54"/>
        <v>0</v>
      </c>
      <c r="J66" s="658">
        <f t="shared" si="54"/>
        <v>1152125.794139538</v>
      </c>
      <c r="K66" s="658">
        <f t="shared" si="54"/>
        <v>0</v>
      </c>
      <c r="L66" s="658">
        <f t="shared" si="54"/>
        <v>0</v>
      </c>
      <c r="M66" s="658">
        <f t="shared" si="54"/>
        <v>0</v>
      </c>
      <c r="N66" s="658">
        <f t="shared" si="54"/>
        <v>0</v>
      </c>
      <c r="O66" s="658">
        <f t="shared" si="54"/>
        <v>0</v>
      </c>
      <c r="P66" s="658">
        <f t="shared" si="54"/>
        <v>0</v>
      </c>
      <c r="Q66" s="658">
        <f t="shared" si="54"/>
        <v>0</v>
      </c>
      <c r="R66" s="658">
        <f t="shared" si="54"/>
        <v>0</v>
      </c>
      <c r="S66" s="658">
        <f t="shared" si="54"/>
        <v>0</v>
      </c>
      <c r="T66" s="658">
        <f t="shared" si="54"/>
        <v>0</v>
      </c>
      <c r="U66" s="658">
        <f t="shared" si="54"/>
        <v>0</v>
      </c>
      <c r="V66" s="658">
        <f t="shared" si="54"/>
        <v>0</v>
      </c>
      <c r="W66" s="658">
        <f t="shared" si="54"/>
        <v>0</v>
      </c>
      <c r="X66" s="658">
        <f t="shared" si="54"/>
        <v>0</v>
      </c>
      <c r="Y66" s="658">
        <f t="shared" si="54"/>
        <v>14545.878414885727</v>
      </c>
      <c r="Z66" s="658">
        <f t="shared" si="54"/>
        <v>14545.878414885727</v>
      </c>
      <c r="AA66" s="658">
        <f t="shared" si="54"/>
        <v>16364.113216746442</v>
      </c>
      <c r="AB66" s="658">
        <f t="shared" si="54"/>
        <v>20000.582820467873</v>
      </c>
      <c r="AC66" s="658">
        <f t="shared" si="54"/>
        <v>20000.582820467873</v>
      </c>
      <c r="AD66" s="658">
        <f t="shared" si="54"/>
        <v>18182.348018607157</v>
      </c>
      <c r="AE66" s="658">
        <f t="shared" si="54"/>
        <v>14545.878414885727</v>
      </c>
      <c r="AF66" s="658">
        <f t="shared" si="54"/>
        <v>12727.643613025011</v>
      </c>
      <c r="AG66" s="658">
        <f t="shared" si="54"/>
        <v>12727.643613025011</v>
      </c>
      <c r="AH66" s="658">
        <f t="shared" si="54"/>
        <v>12727.643613025011</v>
      </c>
      <c r="AI66" s="658">
        <f t="shared" si="54"/>
        <v>12727.643613025011</v>
      </c>
      <c r="AJ66" s="658">
        <f t="shared" si="54"/>
        <v>12727.643613025011</v>
      </c>
      <c r="AK66" s="658">
        <f t="shared" ref="AK66:BP66" si="55" xml:space="preserve"> AK$55</f>
        <v>15502.902282300307</v>
      </c>
      <c r="AL66" s="658">
        <f t="shared" si="55"/>
        <v>15502.902282300307</v>
      </c>
      <c r="AM66" s="658">
        <f t="shared" si="55"/>
        <v>17440.765067587843</v>
      </c>
      <c r="AN66" s="658">
        <f t="shared" si="55"/>
        <v>21316.490638162923</v>
      </c>
      <c r="AO66" s="658">
        <f t="shared" si="55"/>
        <v>21316.490638162923</v>
      </c>
      <c r="AP66" s="658">
        <f t="shared" si="55"/>
        <v>19378.627852875383</v>
      </c>
      <c r="AQ66" s="658">
        <f t="shared" si="55"/>
        <v>15502.902282300307</v>
      </c>
      <c r="AR66" s="658">
        <f t="shared" si="55"/>
        <v>13565.039497012767</v>
      </c>
      <c r="AS66" s="658">
        <f t="shared" si="55"/>
        <v>13565.039497012767</v>
      </c>
      <c r="AT66" s="658">
        <f t="shared" si="55"/>
        <v>13565.039497012767</v>
      </c>
      <c r="AU66" s="658">
        <f t="shared" si="55"/>
        <v>13565.039497012767</v>
      </c>
      <c r="AV66" s="658">
        <f t="shared" si="55"/>
        <v>13565.039497012767</v>
      </c>
      <c r="AW66" s="658">
        <f t="shared" si="55"/>
        <v>17308.990398188293</v>
      </c>
      <c r="AX66" s="658">
        <f t="shared" si="55"/>
        <v>17308.990398188293</v>
      </c>
      <c r="AY66" s="658">
        <f t="shared" si="55"/>
        <v>19472.61419796183</v>
      </c>
      <c r="AZ66" s="658">
        <f t="shared" si="55"/>
        <v>23799.861797508904</v>
      </c>
      <c r="BA66" s="658">
        <f t="shared" si="55"/>
        <v>23799.861797508904</v>
      </c>
      <c r="BB66" s="658">
        <f t="shared" si="55"/>
        <v>21636.237997735367</v>
      </c>
      <c r="BC66" s="658">
        <f t="shared" si="55"/>
        <v>17308.990398188293</v>
      </c>
      <c r="BD66" s="658">
        <f t="shared" si="55"/>
        <v>15145.366598414757</v>
      </c>
      <c r="BE66" s="658">
        <f t="shared" si="55"/>
        <v>15145.366598414757</v>
      </c>
      <c r="BF66" s="658">
        <f t="shared" si="55"/>
        <v>15145.366598414757</v>
      </c>
      <c r="BG66" s="658">
        <f t="shared" si="55"/>
        <v>15145.366598414757</v>
      </c>
      <c r="BH66" s="658">
        <f t="shared" si="55"/>
        <v>15145.366598414757</v>
      </c>
      <c r="BI66" s="658">
        <f t="shared" si="55"/>
        <v>20203.919042285284</v>
      </c>
      <c r="BJ66" s="658">
        <f t="shared" si="55"/>
        <v>20203.919042285284</v>
      </c>
      <c r="BK66" s="658">
        <f t="shared" si="55"/>
        <v>22729.408922570943</v>
      </c>
      <c r="BL66" s="658">
        <f t="shared" si="55"/>
        <v>27780.388683142261</v>
      </c>
      <c r="BM66" s="658">
        <f t="shared" si="55"/>
        <v>27780.388683142261</v>
      </c>
      <c r="BN66" s="658">
        <f t="shared" si="55"/>
        <v>25254.898802856602</v>
      </c>
      <c r="BO66" s="658">
        <f t="shared" si="55"/>
        <v>20203.919042285284</v>
      </c>
      <c r="BP66" s="658">
        <f t="shared" si="55"/>
        <v>17678.429161999622</v>
      </c>
      <c r="BQ66" s="658">
        <f t="shared" ref="BQ66:CF66" si="56" xml:space="preserve"> BQ$55</f>
        <v>17678.429161999622</v>
      </c>
      <c r="BR66" s="658">
        <f t="shared" si="56"/>
        <v>17678.429161999622</v>
      </c>
      <c r="BS66" s="658">
        <f t="shared" si="56"/>
        <v>17678.429161999622</v>
      </c>
      <c r="BT66" s="658">
        <f t="shared" si="56"/>
        <v>17678.429161999622</v>
      </c>
      <c r="BU66" s="658">
        <f t="shared" si="56"/>
        <v>24608.373393503476</v>
      </c>
      <c r="BV66" s="658">
        <f t="shared" si="56"/>
        <v>24608.373393503476</v>
      </c>
      <c r="BW66" s="658">
        <f t="shared" si="56"/>
        <v>27684.420067691404</v>
      </c>
      <c r="BX66" s="658">
        <f t="shared" si="56"/>
        <v>33836.513416067275</v>
      </c>
      <c r="BY66" s="658">
        <f t="shared" si="56"/>
        <v>33836.513416067275</v>
      </c>
      <c r="BZ66" s="658">
        <f t="shared" si="56"/>
        <v>30760.466741879343</v>
      </c>
      <c r="CA66" s="658">
        <f t="shared" si="56"/>
        <v>24608.373393503476</v>
      </c>
      <c r="CB66" s="658">
        <f t="shared" si="56"/>
        <v>21532.326719315541</v>
      </c>
      <c r="CC66" s="658">
        <f t="shared" si="56"/>
        <v>21532.326719315541</v>
      </c>
      <c r="CD66" s="658">
        <f t="shared" si="56"/>
        <v>21532.326719315541</v>
      </c>
      <c r="CE66" s="658">
        <f t="shared" si="56"/>
        <v>21532.326719315541</v>
      </c>
      <c r="CF66" s="658">
        <f t="shared" si="56"/>
        <v>21532.326719315541</v>
      </c>
    </row>
    <row r="67" spans="1:84" s="55" customFormat="1" ht="15" customHeight="1" x14ac:dyDescent="0.25">
      <c r="A67" s="179"/>
      <c r="B67" s="179"/>
      <c r="C67" s="188"/>
      <c r="D67" s="186"/>
      <c r="E67" s="184" t="str">
        <f t="shared" ref="E67:AJ67" si="57" xml:space="preserve"> E$56</f>
        <v>CoS payable - Boots - forecast</v>
      </c>
      <c r="F67" s="184">
        <f t="shared" si="57"/>
        <v>0</v>
      </c>
      <c r="G67" s="230" t="str">
        <f t="shared" si="57"/>
        <v>GBP</v>
      </c>
      <c r="H67" s="184">
        <f t="shared" si="57"/>
        <v>0</v>
      </c>
      <c r="I67" s="184">
        <f t="shared" si="57"/>
        <v>0</v>
      </c>
      <c r="J67" s="658">
        <f t="shared" si="57"/>
        <v>1946784.9914517223</v>
      </c>
      <c r="K67" s="658">
        <f t="shared" si="57"/>
        <v>0</v>
      </c>
      <c r="L67" s="658">
        <f t="shared" si="57"/>
        <v>0</v>
      </c>
      <c r="M67" s="658">
        <f t="shared" si="57"/>
        <v>0</v>
      </c>
      <c r="N67" s="658">
        <f t="shared" si="57"/>
        <v>0</v>
      </c>
      <c r="O67" s="658">
        <f t="shared" si="57"/>
        <v>0</v>
      </c>
      <c r="P67" s="658">
        <f t="shared" si="57"/>
        <v>0</v>
      </c>
      <c r="Q67" s="658">
        <f t="shared" si="57"/>
        <v>0</v>
      </c>
      <c r="R67" s="658">
        <f t="shared" si="57"/>
        <v>0</v>
      </c>
      <c r="S67" s="658">
        <f t="shared" si="57"/>
        <v>0</v>
      </c>
      <c r="T67" s="658">
        <f t="shared" si="57"/>
        <v>0</v>
      </c>
      <c r="U67" s="658">
        <f t="shared" si="57"/>
        <v>0</v>
      </c>
      <c r="V67" s="658">
        <f t="shared" si="57"/>
        <v>0</v>
      </c>
      <c r="W67" s="658">
        <f t="shared" si="57"/>
        <v>0</v>
      </c>
      <c r="X67" s="658">
        <f t="shared" si="57"/>
        <v>0</v>
      </c>
      <c r="Y67" s="658">
        <f t="shared" si="57"/>
        <v>18337.19544682479</v>
      </c>
      <c r="Z67" s="658">
        <f t="shared" si="57"/>
        <v>18337.19544682479</v>
      </c>
      <c r="AA67" s="658">
        <f t="shared" si="57"/>
        <v>20629.34487767789</v>
      </c>
      <c r="AB67" s="658">
        <f t="shared" si="57"/>
        <v>25213.643739384086</v>
      </c>
      <c r="AC67" s="658">
        <f t="shared" si="57"/>
        <v>25213.643739384086</v>
      </c>
      <c r="AD67" s="658">
        <f t="shared" si="57"/>
        <v>22921.49430853099</v>
      </c>
      <c r="AE67" s="658">
        <f t="shared" si="57"/>
        <v>18337.19544682479</v>
      </c>
      <c r="AF67" s="658">
        <f t="shared" si="57"/>
        <v>16045.046015971695</v>
      </c>
      <c r="AG67" s="658">
        <f t="shared" si="57"/>
        <v>16045.046015971695</v>
      </c>
      <c r="AH67" s="658">
        <f t="shared" si="57"/>
        <v>16045.046015971695</v>
      </c>
      <c r="AI67" s="658">
        <f t="shared" si="57"/>
        <v>16045.046015971695</v>
      </c>
      <c r="AJ67" s="658">
        <f t="shared" si="57"/>
        <v>16045.046015971695</v>
      </c>
      <c r="AK67" s="658">
        <f t="shared" ref="AK67:BP67" si="58" xml:space="preserve"> AK$56</f>
        <v>22335.615121454626</v>
      </c>
      <c r="AL67" s="658">
        <f t="shared" si="58"/>
        <v>22335.615121454626</v>
      </c>
      <c r="AM67" s="658">
        <f t="shared" si="58"/>
        <v>25127.567011636453</v>
      </c>
      <c r="AN67" s="658">
        <f t="shared" si="58"/>
        <v>30711.470792000109</v>
      </c>
      <c r="AO67" s="658">
        <f t="shared" si="58"/>
        <v>30711.470792000109</v>
      </c>
      <c r="AP67" s="658">
        <f t="shared" si="58"/>
        <v>27919.518901818283</v>
      </c>
      <c r="AQ67" s="658">
        <f t="shared" si="58"/>
        <v>22335.615121454626</v>
      </c>
      <c r="AR67" s="658">
        <f t="shared" si="58"/>
        <v>19543.6632312728</v>
      </c>
      <c r="AS67" s="658">
        <f t="shared" si="58"/>
        <v>19543.6632312728</v>
      </c>
      <c r="AT67" s="658">
        <f t="shared" si="58"/>
        <v>19543.6632312728</v>
      </c>
      <c r="AU67" s="658">
        <f t="shared" si="58"/>
        <v>19543.6632312728</v>
      </c>
      <c r="AV67" s="658">
        <f t="shared" si="58"/>
        <v>19543.6632312728</v>
      </c>
      <c r="AW67" s="658">
        <f t="shared" si="58"/>
        <v>28338.311685345554</v>
      </c>
      <c r="AX67" s="658">
        <f t="shared" si="58"/>
        <v>28338.311685345554</v>
      </c>
      <c r="AY67" s="658">
        <f t="shared" si="58"/>
        <v>31880.600646013751</v>
      </c>
      <c r="AZ67" s="658">
        <f t="shared" si="58"/>
        <v>38965.178567350136</v>
      </c>
      <c r="BA67" s="658">
        <f t="shared" si="58"/>
        <v>38965.178567350136</v>
      </c>
      <c r="BB67" s="658">
        <f t="shared" si="58"/>
        <v>35422.889606681943</v>
      </c>
      <c r="BC67" s="658">
        <f t="shared" si="58"/>
        <v>28338.311685345554</v>
      </c>
      <c r="BD67" s="658">
        <f t="shared" si="58"/>
        <v>24796.022724677361</v>
      </c>
      <c r="BE67" s="658">
        <f t="shared" si="58"/>
        <v>24796.022724677361</v>
      </c>
      <c r="BF67" s="658">
        <f t="shared" si="58"/>
        <v>24796.022724677361</v>
      </c>
      <c r="BG67" s="658">
        <f t="shared" si="58"/>
        <v>24796.022724677361</v>
      </c>
      <c r="BH67" s="658">
        <f t="shared" si="58"/>
        <v>24796.022724677361</v>
      </c>
      <c r="BI67" s="658">
        <f t="shared" si="58"/>
        <v>37392.402268813457</v>
      </c>
      <c r="BJ67" s="658">
        <f t="shared" si="58"/>
        <v>37392.402268813457</v>
      </c>
      <c r="BK67" s="658">
        <f t="shared" si="58"/>
        <v>42066.45255241514</v>
      </c>
      <c r="BL67" s="658">
        <f t="shared" si="58"/>
        <v>51414.553119618504</v>
      </c>
      <c r="BM67" s="658">
        <f t="shared" si="58"/>
        <v>51414.553119618504</v>
      </c>
      <c r="BN67" s="658">
        <f t="shared" si="58"/>
        <v>46740.502836016822</v>
      </c>
      <c r="BO67" s="658">
        <f t="shared" si="58"/>
        <v>37392.402268813457</v>
      </c>
      <c r="BP67" s="658">
        <f t="shared" si="58"/>
        <v>32718.351985211779</v>
      </c>
      <c r="BQ67" s="658">
        <f t="shared" ref="BQ67:CF67" si="59" xml:space="preserve"> BQ$56</f>
        <v>32718.351985211779</v>
      </c>
      <c r="BR67" s="658">
        <f t="shared" si="59"/>
        <v>32718.351985211779</v>
      </c>
      <c r="BS67" s="658">
        <f t="shared" si="59"/>
        <v>32718.351985211779</v>
      </c>
      <c r="BT67" s="658">
        <f t="shared" si="59"/>
        <v>32718.351985211779</v>
      </c>
      <c r="BU67" s="658">
        <f t="shared" si="59"/>
        <v>49339.274793699355</v>
      </c>
      <c r="BV67" s="658">
        <f t="shared" si="59"/>
        <v>49339.274793699355</v>
      </c>
      <c r="BW67" s="658">
        <f t="shared" si="59"/>
        <v>55506.684142911778</v>
      </c>
      <c r="BX67" s="658">
        <f t="shared" si="59"/>
        <v>67841.502841336609</v>
      </c>
      <c r="BY67" s="658">
        <f t="shared" si="59"/>
        <v>67841.502841336609</v>
      </c>
      <c r="BZ67" s="658">
        <f t="shared" si="59"/>
        <v>61674.093492124193</v>
      </c>
      <c r="CA67" s="658">
        <f t="shared" si="59"/>
        <v>49339.274793699355</v>
      </c>
      <c r="CB67" s="658">
        <f t="shared" si="59"/>
        <v>43171.865444486939</v>
      </c>
      <c r="CC67" s="658">
        <f t="shared" si="59"/>
        <v>43171.865444486939</v>
      </c>
      <c r="CD67" s="658">
        <f t="shared" si="59"/>
        <v>43171.865444486939</v>
      </c>
      <c r="CE67" s="658">
        <f t="shared" si="59"/>
        <v>43171.865444486939</v>
      </c>
      <c r="CF67" s="658">
        <f t="shared" si="59"/>
        <v>43171.865444486939</v>
      </c>
    </row>
    <row r="68" spans="1:84" s="55" customFormat="1" ht="4.95" customHeight="1" x14ac:dyDescent="0.25">
      <c r="A68" s="179"/>
      <c r="B68" s="179"/>
      <c r="C68" s="188"/>
      <c r="D68" s="186"/>
      <c r="E68" s="184"/>
      <c r="F68" s="184"/>
      <c r="G68" s="230"/>
      <c r="H68" s="184"/>
      <c r="I68" s="184"/>
      <c r="J68" s="658"/>
      <c r="K68" s="658"/>
      <c r="L68" s="658"/>
      <c r="M68" s="658"/>
      <c r="N68" s="658"/>
      <c r="O68" s="658"/>
      <c r="P68" s="658"/>
      <c r="Q68" s="658"/>
      <c r="R68" s="658"/>
      <c r="S68" s="658"/>
      <c r="T68" s="658"/>
      <c r="U68" s="658"/>
      <c r="V68" s="658"/>
      <c r="W68" s="658"/>
      <c r="X68" s="658"/>
      <c r="Y68" s="658"/>
      <c r="Z68" s="658"/>
      <c r="AA68" s="658"/>
      <c r="AB68" s="658"/>
      <c r="AC68" s="658"/>
      <c r="AD68" s="658"/>
      <c r="AE68" s="658"/>
      <c r="AF68" s="658"/>
      <c r="AG68" s="658"/>
      <c r="AH68" s="658"/>
      <c r="AI68" s="658"/>
      <c r="AJ68" s="658"/>
      <c r="AK68" s="658"/>
      <c r="AL68" s="658"/>
      <c r="AM68" s="658"/>
      <c r="AN68" s="658"/>
      <c r="AO68" s="658"/>
      <c r="AP68" s="658"/>
      <c r="AQ68" s="658"/>
      <c r="AR68" s="658"/>
      <c r="AS68" s="658"/>
      <c r="AT68" s="658"/>
      <c r="AU68" s="658"/>
      <c r="AV68" s="658"/>
      <c r="AW68" s="658"/>
      <c r="AX68" s="658"/>
      <c r="AY68" s="658"/>
      <c r="AZ68" s="658"/>
      <c r="BA68" s="658"/>
      <c r="BB68" s="658"/>
      <c r="BC68" s="658"/>
      <c r="BD68" s="658"/>
      <c r="BE68" s="658"/>
      <c r="BF68" s="658"/>
      <c r="BG68" s="658"/>
      <c r="BH68" s="658"/>
      <c r="BI68" s="658"/>
      <c r="BJ68" s="658"/>
      <c r="BK68" s="658"/>
      <c r="BL68" s="658"/>
      <c r="BM68" s="658"/>
      <c r="BN68" s="658"/>
      <c r="BO68" s="658"/>
      <c r="BP68" s="658"/>
      <c r="BQ68" s="658"/>
      <c r="BR68" s="658"/>
      <c r="BS68" s="658"/>
      <c r="BT68" s="658"/>
      <c r="BU68" s="658"/>
      <c r="BV68" s="658"/>
      <c r="BW68" s="658"/>
      <c r="BX68" s="658"/>
      <c r="BY68" s="658"/>
      <c r="BZ68" s="658"/>
      <c r="CA68" s="658"/>
      <c r="CB68" s="658"/>
      <c r="CC68" s="658"/>
      <c r="CD68" s="658"/>
      <c r="CE68" s="658"/>
      <c r="CF68" s="658"/>
    </row>
    <row r="69" spans="1:84" s="187" customFormat="1" x14ac:dyDescent="0.25">
      <c r="A69" s="77"/>
      <c r="B69" s="78"/>
      <c r="C69" s="103"/>
      <c r="D69" s="79"/>
      <c r="E69" s="122" t="str">
        <f xml:space="preserve"> Time!E$48</f>
        <v>Actuals period flag</v>
      </c>
      <c r="F69" s="122">
        <f xml:space="preserve"> Time!F$48</f>
        <v>0</v>
      </c>
      <c r="G69" s="227" t="str">
        <f xml:space="preserve"> Time!G$48</f>
        <v>flag</v>
      </c>
      <c r="H69" s="122">
        <f xml:space="preserve"> Time!H$48</f>
        <v>0</v>
      </c>
      <c r="I69" s="122">
        <f xml:space="preserve"> Time!I$48</f>
        <v>0</v>
      </c>
      <c r="J69" s="653">
        <f xml:space="preserve"> Time!J$48</f>
        <v>13</v>
      </c>
      <c r="K69" s="653">
        <f xml:space="preserve"> Time!K$48</f>
        <v>0</v>
      </c>
      <c r="L69" s="653">
        <f xml:space="preserve"> Time!L$48</f>
        <v>1</v>
      </c>
      <c r="M69" s="653">
        <f xml:space="preserve"> Time!M$48</f>
        <v>1</v>
      </c>
      <c r="N69" s="653">
        <f xml:space="preserve"> Time!N$48</f>
        <v>1</v>
      </c>
      <c r="O69" s="653">
        <f xml:space="preserve"> Time!O$48</f>
        <v>1</v>
      </c>
      <c r="P69" s="653">
        <f xml:space="preserve"> Time!P$48</f>
        <v>1</v>
      </c>
      <c r="Q69" s="653">
        <f xml:space="preserve"> Time!Q$48</f>
        <v>1</v>
      </c>
      <c r="R69" s="653">
        <f xml:space="preserve"> Time!R$48</f>
        <v>1</v>
      </c>
      <c r="S69" s="653">
        <f xml:space="preserve"> Time!S$48</f>
        <v>1</v>
      </c>
      <c r="T69" s="653">
        <f xml:space="preserve"> Time!T$48</f>
        <v>1</v>
      </c>
      <c r="U69" s="653">
        <f xml:space="preserve"> Time!U$48</f>
        <v>1</v>
      </c>
      <c r="V69" s="653">
        <f xml:space="preserve"> Time!V$48</f>
        <v>1</v>
      </c>
      <c r="W69" s="653">
        <f xml:space="preserve"> Time!W$48</f>
        <v>1</v>
      </c>
      <c r="X69" s="653">
        <f xml:space="preserve"> Time!X$48</f>
        <v>1</v>
      </c>
      <c r="Y69" s="653">
        <f xml:space="preserve"> Time!Y$48</f>
        <v>0</v>
      </c>
      <c r="Z69" s="653">
        <f xml:space="preserve"> Time!Z$48</f>
        <v>0</v>
      </c>
      <c r="AA69" s="653">
        <f xml:space="preserve"> Time!AA$48</f>
        <v>0</v>
      </c>
      <c r="AB69" s="653">
        <f xml:space="preserve"> Time!AB$48</f>
        <v>0</v>
      </c>
      <c r="AC69" s="653">
        <f xml:space="preserve"> Time!AC$48</f>
        <v>0</v>
      </c>
      <c r="AD69" s="653">
        <f xml:space="preserve"> Time!AD$48</f>
        <v>0</v>
      </c>
      <c r="AE69" s="653">
        <f xml:space="preserve"> Time!AE$48</f>
        <v>0</v>
      </c>
      <c r="AF69" s="653">
        <f xml:space="preserve"> Time!AF$48</f>
        <v>0</v>
      </c>
      <c r="AG69" s="653">
        <f xml:space="preserve"> Time!AG$48</f>
        <v>0</v>
      </c>
      <c r="AH69" s="653">
        <f xml:space="preserve"> Time!AH$48</f>
        <v>0</v>
      </c>
      <c r="AI69" s="653">
        <f xml:space="preserve"> Time!AI$48</f>
        <v>0</v>
      </c>
      <c r="AJ69" s="653">
        <f xml:space="preserve"> Time!AJ$48</f>
        <v>0</v>
      </c>
      <c r="AK69" s="653">
        <f xml:space="preserve"> Time!AK$48</f>
        <v>0</v>
      </c>
      <c r="AL69" s="653">
        <f xml:space="preserve"> Time!AL$48</f>
        <v>0</v>
      </c>
      <c r="AM69" s="653">
        <f xml:space="preserve"> Time!AM$48</f>
        <v>0</v>
      </c>
      <c r="AN69" s="653">
        <f xml:space="preserve"> Time!AN$48</f>
        <v>0</v>
      </c>
      <c r="AO69" s="653">
        <f xml:space="preserve"> Time!AO$48</f>
        <v>0</v>
      </c>
      <c r="AP69" s="653">
        <f xml:space="preserve"> Time!AP$48</f>
        <v>0</v>
      </c>
      <c r="AQ69" s="653">
        <f xml:space="preserve"> Time!AQ$48</f>
        <v>0</v>
      </c>
      <c r="AR69" s="653">
        <f xml:space="preserve"> Time!AR$48</f>
        <v>0</v>
      </c>
      <c r="AS69" s="653">
        <f xml:space="preserve"> Time!AS$48</f>
        <v>0</v>
      </c>
      <c r="AT69" s="653">
        <f xml:space="preserve"> Time!AT$48</f>
        <v>0</v>
      </c>
      <c r="AU69" s="653">
        <f xml:space="preserve"> Time!AU$48</f>
        <v>0</v>
      </c>
      <c r="AV69" s="653">
        <f xml:space="preserve"> Time!AV$48</f>
        <v>0</v>
      </c>
      <c r="AW69" s="653">
        <f xml:space="preserve"> Time!AW$48</f>
        <v>0</v>
      </c>
      <c r="AX69" s="653">
        <f xml:space="preserve"> Time!AX$48</f>
        <v>0</v>
      </c>
      <c r="AY69" s="653">
        <f xml:space="preserve"> Time!AY$48</f>
        <v>0</v>
      </c>
      <c r="AZ69" s="653">
        <f xml:space="preserve"> Time!AZ$48</f>
        <v>0</v>
      </c>
      <c r="BA69" s="653">
        <f xml:space="preserve"> Time!BA$48</f>
        <v>0</v>
      </c>
      <c r="BB69" s="653">
        <f xml:space="preserve"> Time!BB$48</f>
        <v>0</v>
      </c>
      <c r="BC69" s="653">
        <f xml:space="preserve"> Time!BC$48</f>
        <v>0</v>
      </c>
      <c r="BD69" s="653">
        <f xml:space="preserve"> Time!BD$48</f>
        <v>0</v>
      </c>
      <c r="BE69" s="653">
        <f xml:space="preserve"> Time!BE$48</f>
        <v>0</v>
      </c>
      <c r="BF69" s="653">
        <f xml:space="preserve"> Time!BF$48</f>
        <v>0</v>
      </c>
      <c r="BG69" s="653">
        <f xml:space="preserve"> Time!BG$48</f>
        <v>0</v>
      </c>
      <c r="BH69" s="653">
        <f xml:space="preserve"> Time!BH$48</f>
        <v>0</v>
      </c>
      <c r="BI69" s="653">
        <f xml:space="preserve"> Time!BI$48</f>
        <v>0</v>
      </c>
      <c r="BJ69" s="653">
        <f xml:space="preserve"> Time!BJ$48</f>
        <v>0</v>
      </c>
      <c r="BK69" s="653">
        <f xml:space="preserve"> Time!BK$48</f>
        <v>0</v>
      </c>
      <c r="BL69" s="653">
        <f xml:space="preserve"> Time!BL$48</f>
        <v>0</v>
      </c>
      <c r="BM69" s="653">
        <f xml:space="preserve"> Time!BM$48</f>
        <v>0</v>
      </c>
      <c r="BN69" s="653">
        <f xml:space="preserve"> Time!BN$48</f>
        <v>0</v>
      </c>
      <c r="BO69" s="653">
        <f xml:space="preserve"> Time!BO$48</f>
        <v>0</v>
      </c>
      <c r="BP69" s="653">
        <f xml:space="preserve"> Time!BP$48</f>
        <v>0</v>
      </c>
      <c r="BQ69" s="653">
        <f xml:space="preserve"> Time!BQ$48</f>
        <v>0</v>
      </c>
      <c r="BR69" s="653">
        <f xml:space="preserve"> Time!BR$48</f>
        <v>0</v>
      </c>
      <c r="BS69" s="653">
        <f xml:space="preserve"> Time!BS$48</f>
        <v>0</v>
      </c>
      <c r="BT69" s="653">
        <f xml:space="preserve"> Time!BT$48</f>
        <v>0</v>
      </c>
      <c r="BU69" s="653">
        <f xml:space="preserve"> Time!BU$48</f>
        <v>0</v>
      </c>
      <c r="BV69" s="653">
        <f xml:space="preserve"> Time!BV$48</f>
        <v>0</v>
      </c>
      <c r="BW69" s="653">
        <f xml:space="preserve"> Time!BW$48</f>
        <v>0</v>
      </c>
      <c r="BX69" s="653">
        <f xml:space="preserve"> Time!BX$48</f>
        <v>0</v>
      </c>
      <c r="BY69" s="653">
        <f xml:space="preserve"> Time!BY$48</f>
        <v>0</v>
      </c>
      <c r="BZ69" s="653">
        <f xml:space="preserve"> Time!BZ$48</f>
        <v>0</v>
      </c>
      <c r="CA69" s="653">
        <f xml:space="preserve"> Time!CA$48</f>
        <v>0</v>
      </c>
      <c r="CB69" s="653">
        <f xml:space="preserve"> Time!CB$48</f>
        <v>0</v>
      </c>
      <c r="CC69" s="653">
        <f xml:space="preserve"> Time!CC$48</f>
        <v>0</v>
      </c>
      <c r="CD69" s="653">
        <f xml:space="preserve"> Time!CD$48</f>
        <v>0</v>
      </c>
      <c r="CE69" s="653">
        <f xml:space="preserve"> Time!CE$48</f>
        <v>0</v>
      </c>
      <c r="CF69" s="653">
        <f xml:space="preserve"> Time!CF$48</f>
        <v>0</v>
      </c>
    </row>
    <row r="70" spans="1:84" s="187" customFormat="1" ht="4.95" customHeight="1" x14ac:dyDescent="0.25">
      <c r="A70" s="77"/>
      <c r="B70" s="78"/>
      <c r="C70" s="103"/>
      <c r="D70" s="79"/>
      <c r="E70" s="122"/>
      <c r="F70" s="122"/>
      <c r="G70" s="227"/>
      <c r="H70" s="122"/>
      <c r="I70" s="122"/>
      <c r="J70" s="653"/>
      <c r="K70" s="653"/>
      <c r="L70" s="653"/>
      <c r="M70" s="653"/>
      <c r="N70" s="653"/>
      <c r="O70" s="653"/>
      <c r="P70" s="653"/>
      <c r="Q70" s="653"/>
      <c r="R70" s="653"/>
      <c r="S70" s="653"/>
      <c r="T70" s="653"/>
      <c r="U70" s="653"/>
      <c r="V70" s="653"/>
      <c r="W70" s="653"/>
      <c r="X70" s="653"/>
      <c r="Y70" s="653"/>
      <c r="Z70" s="653"/>
      <c r="AA70" s="653"/>
      <c r="AB70" s="653"/>
      <c r="AC70" s="653"/>
      <c r="AD70" s="653"/>
      <c r="AE70" s="653"/>
      <c r="AF70" s="653"/>
      <c r="AG70" s="653"/>
      <c r="AH70" s="653"/>
      <c r="AI70" s="653"/>
      <c r="AJ70" s="653"/>
      <c r="AK70" s="653"/>
      <c r="AL70" s="653"/>
      <c r="AM70" s="653"/>
      <c r="AN70" s="653"/>
      <c r="AO70" s="653"/>
      <c r="AP70" s="653"/>
      <c r="AQ70" s="653"/>
      <c r="AR70" s="653"/>
      <c r="AS70" s="653"/>
      <c r="AT70" s="653"/>
      <c r="AU70" s="653"/>
      <c r="AV70" s="653"/>
      <c r="AW70" s="653"/>
      <c r="AX70" s="653"/>
      <c r="AY70" s="653"/>
      <c r="AZ70" s="653"/>
      <c r="BA70" s="653"/>
      <c r="BB70" s="653"/>
      <c r="BC70" s="653"/>
      <c r="BD70" s="653"/>
      <c r="BE70" s="653"/>
      <c r="BF70" s="653"/>
      <c r="BG70" s="653"/>
      <c r="BH70" s="653"/>
      <c r="BI70" s="653"/>
      <c r="BJ70" s="653"/>
      <c r="BK70" s="653"/>
      <c r="BL70" s="653"/>
      <c r="BM70" s="653"/>
      <c r="BN70" s="653"/>
      <c r="BO70" s="653"/>
      <c r="BP70" s="653"/>
      <c r="BQ70" s="653"/>
      <c r="BR70" s="653"/>
      <c r="BS70" s="653"/>
      <c r="BT70" s="653"/>
      <c r="BU70" s="653"/>
      <c r="BV70" s="653"/>
      <c r="BW70" s="653"/>
      <c r="BX70" s="653"/>
      <c r="BY70" s="653"/>
      <c r="BZ70" s="653"/>
      <c r="CA70" s="653"/>
      <c r="CB70" s="653"/>
      <c r="CC70" s="653"/>
      <c r="CD70" s="653"/>
      <c r="CE70" s="653"/>
      <c r="CF70" s="653"/>
    </row>
    <row r="71" spans="1:84" s="125" customFormat="1" x14ac:dyDescent="0.25">
      <c r="A71" s="123"/>
      <c r="B71" s="82"/>
      <c r="C71" s="105"/>
      <c r="D71" s="124"/>
      <c r="E71" s="86" t="str">
        <f xml:space="preserve"> "CoS payable - " &amp; SetUp!$E$25</f>
        <v>CoS payable - Shoes</v>
      </c>
      <c r="F71" s="51"/>
      <c r="G71" s="231" t="s">
        <v>40</v>
      </c>
      <c r="H71" s="51"/>
      <c r="I71" s="51"/>
      <c r="J71" s="654">
        <f xml:space="preserve"> SUM(L71:CF71)</f>
        <v>1429957.9764503187</v>
      </c>
      <c r="K71" s="654"/>
      <c r="L71" s="654">
        <f t="shared" ref="L71:AQ71" si="60" xml:space="preserve"> IF(L$69 = 1, L61, L65)</f>
        <v>0</v>
      </c>
      <c r="M71" s="654">
        <f t="shared" si="60"/>
        <v>19559.675143279776</v>
      </c>
      <c r="N71" s="654">
        <f t="shared" si="60"/>
        <v>19559.675143279776</v>
      </c>
      <c r="O71" s="654">
        <f t="shared" si="60"/>
        <v>22004.634536189747</v>
      </c>
      <c r="P71" s="654">
        <f t="shared" si="60"/>
        <v>26894.553322009691</v>
      </c>
      <c r="Q71" s="654">
        <f t="shared" si="60"/>
        <v>26894.553322009691</v>
      </c>
      <c r="R71" s="654">
        <f t="shared" si="60"/>
        <v>24449.593929099719</v>
      </c>
      <c r="S71" s="654">
        <f t="shared" si="60"/>
        <v>19559.675143279776</v>
      </c>
      <c r="T71" s="654">
        <f t="shared" si="60"/>
        <v>17114.715750369804</v>
      </c>
      <c r="U71" s="654">
        <f t="shared" si="60"/>
        <v>17114.715750369804</v>
      </c>
      <c r="V71" s="654">
        <f t="shared" si="60"/>
        <v>17114.715750369804</v>
      </c>
      <c r="W71" s="654">
        <f t="shared" si="60"/>
        <v>17114.715750369804</v>
      </c>
      <c r="X71" s="654">
        <f t="shared" si="60"/>
        <v>17114.715750369804</v>
      </c>
      <c r="Y71" s="654">
        <f t="shared" si="60"/>
        <v>19559.675143279776</v>
      </c>
      <c r="Z71" s="654">
        <f t="shared" si="60"/>
        <v>19559.675143279776</v>
      </c>
      <c r="AA71" s="654">
        <f t="shared" si="60"/>
        <v>22004.634536189747</v>
      </c>
      <c r="AB71" s="654">
        <f xml:space="preserve"> IF(AB$69 = 1, AB61, AB65)</f>
        <v>26894.553322009691</v>
      </c>
      <c r="AC71" s="654">
        <f t="shared" si="60"/>
        <v>26894.553322009691</v>
      </c>
      <c r="AD71" s="654">
        <f t="shared" si="60"/>
        <v>24449.593929099719</v>
      </c>
      <c r="AE71" s="654">
        <f t="shared" si="60"/>
        <v>19559.675143279776</v>
      </c>
      <c r="AF71" s="654">
        <f t="shared" si="60"/>
        <v>17114.715750369804</v>
      </c>
      <c r="AG71" s="654">
        <f t="shared" si="60"/>
        <v>17114.715750369804</v>
      </c>
      <c r="AH71" s="654">
        <f t="shared" si="60"/>
        <v>17114.715750369804</v>
      </c>
      <c r="AI71" s="654">
        <f t="shared" si="60"/>
        <v>17114.715750369804</v>
      </c>
      <c r="AJ71" s="654">
        <f t="shared" si="60"/>
        <v>17114.715750369804</v>
      </c>
      <c r="AK71" s="654">
        <f t="shared" si="60"/>
        <v>19456.802505800475</v>
      </c>
      <c r="AL71" s="654">
        <f t="shared" si="60"/>
        <v>19456.802505800475</v>
      </c>
      <c r="AM71" s="654">
        <f t="shared" si="60"/>
        <v>21888.902819025534</v>
      </c>
      <c r="AN71" s="654">
        <f t="shared" si="60"/>
        <v>26753.103445475652</v>
      </c>
      <c r="AO71" s="654">
        <f t="shared" si="60"/>
        <v>26753.103445475652</v>
      </c>
      <c r="AP71" s="654">
        <f t="shared" si="60"/>
        <v>24321.003132250593</v>
      </c>
      <c r="AQ71" s="654">
        <f t="shared" si="60"/>
        <v>19456.802505800475</v>
      </c>
      <c r="AR71" s="654">
        <f t="shared" ref="AR71:BW71" si="61" xml:space="preserve"> IF(AR$69 = 1, AR61, AR65)</f>
        <v>17024.702192575416</v>
      </c>
      <c r="AS71" s="654">
        <f t="shared" si="61"/>
        <v>17024.702192575416</v>
      </c>
      <c r="AT71" s="654">
        <f t="shared" si="61"/>
        <v>17024.702192575416</v>
      </c>
      <c r="AU71" s="654">
        <f t="shared" si="61"/>
        <v>17024.702192575416</v>
      </c>
      <c r="AV71" s="654">
        <f t="shared" si="61"/>
        <v>17024.702192575416</v>
      </c>
      <c r="AW71" s="654">
        <f t="shared" si="61"/>
        <v>19156.194907085857</v>
      </c>
      <c r="AX71" s="654">
        <f t="shared" si="61"/>
        <v>19156.194907085857</v>
      </c>
      <c r="AY71" s="654">
        <f t="shared" si="61"/>
        <v>21550.719270471589</v>
      </c>
      <c r="AZ71" s="654">
        <f t="shared" si="61"/>
        <v>26339.767997243052</v>
      </c>
      <c r="BA71" s="654">
        <f t="shared" si="61"/>
        <v>26339.767997243052</v>
      </c>
      <c r="BB71" s="654">
        <f t="shared" si="61"/>
        <v>23945.243633857321</v>
      </c>
      <c r="BC71" s="654">
        <f t="shared" si="61"/>
        <v>19156.194907085857</v>
      </c>
      <c r="BD71" s="654">
        <f t="shared" si="61"/>
        <v>16761.670543700126</v>
      </c>
      <c r="BE71" s="654">
        <f t="shared" si="61"/>
        <v>16761.670543700126</v>
      </c>
      <c r="BF71" s="654">
        <f t="shared" si="61"/>
        <v>16761.670543700126</v>
      </c>
      <c r="BG71" s="654">
        <f t="shared" si="61"/>
        <v>16761.670543700126</v>
      </c>
      <c r="BH71" s="654">
        <f t="shared" si="61"/>
        <v>16761.670543700126</v>
      </c>
      <c r="BI71" s="654">
        <f t="shared" si="61"/>
        <v>18665.796317464457</v>
      </c>
      <c r="BJ71" s="654">
        <f t="shared" si="61"/>
        <v>18665.796317464457</v>
      </c>
      <c r="BK71" s="654">
        <f t="shared" si="61"/>
        <v>20999.020857147509</v>
      </c>
      <c r="BL71" s="654">
        <f t="shared" si="61"/>
        <v>25665.469936513626</v>
      </c>
      <c r="BM71" s="654">
        <f t="shared" si="61"/>
        <v>25665.469936513626</v>
      </c>
      <c r="BN71" s="654">
        <f t="shared" si="61"/>
        <v>23332.245396830571</v>
      </c>
      <c r="BO71" s="654">
        <f t="shared" si="61"/>
        <v>18665.796317464457</v>
      </c>
      <c r="BP71" s="654">
        <f t="shared" si="61"/>
        <v>16332.571777781399</v>
      </c>
      <c r="BQ71" s="654">
        <f t="shared" si="61"/>
        <v>16332.571777781399</v>
      </c>
      <c r="BR71" s="654">
        <f t="shared" si="61"/>
        <v>16332.571777781399</v>
      </c>
      <c r="BS71" s="654">
        <f t="shared" si="61"/>
        <v>16332.571777781399</v>
      </c>
      <c r="BT71" s="654">
        <f t="shared" si="61"/>
        <v>16332.571777781399</v>
      </c>
      <c r="BU71" s="654">
        <f t="shared" si="61"/>
        <v>17998.494099115102</v>
      </c>
      <c r="BV71" s="654">
        <f t="shared" si="61"/>
        <v>17998.494099115102</v>
      </c>
      <c r="BW71" s="654">
        <f t="shared" si="61"/>
        <v>20248.305861504487</v>
      </c>
      <c r="BX71" s="654">
        <f t="shared" ref="BX71:CE71" si="62" xml:space="preserve"> IF(BX$69 = 1, BX61, BX65)</f>
        <v>24747.929386283264</v>
      </c>
      <c r="BY71" s="654">
        <f t="shared" si="62"/>
        <v>24747.929386283264</v>
      </c>
      <c r="BZ71" s="654">
        <f t="shared" si="62"/>
        <v>22498.117623893879</v>
      </c>
      <c r="CA71" s="654">
        <f t="shared" si="62"/>
        <v>17998.494099115102</v>
      </c>
      <c r="CB71" s="654">
        <f t="shared" si="62"/>
        <v>15748.682336725715</v>
      </c>
      <c r="CC71" s="654">
        <f t="shared" si="62"/>
        <v>15748.682336725715</v>
      </c>
      <c r="CD71" s="654">
        <f t="shared" si="62"/>
        <v>15748.682336725715</v>
      </c>
      <c r="CE71" s="654">
        <f t="shared" si="62"/>
        <v>15748.682336725715</v>
      </c>
      <c r="CF71" s="654">
        <f t="shared" ref="CF71" si="63" xml:space="preserve"> IF(CF$69 = 1, CF61, CF65)</f>
        <v>15748.682336725715</v>
      </c>
    </row>
    <row r="72" spans="1:84" s="125" customFormat="1" x14ac:dyDescent="0.25">
      <c r="A72" s="123"/>
      <c r="B72" s="82"/>
      <c r="C72" s="105"/>
      <c r="D72" s="124"/>
      <c r="E72" s="86" t="str">
        <f xml:space="preserve"> "CoS payable - " &amp; SetUp!$E$26</f>
        <v>CoS payable - Trainers</v>
      </c>
      <c r="F72" s="51"/>
      <c r="G72" s="231" t="s">
        <v>40</v>
      </c>
      <c r="H72" s="345"/>
      <c r="I72" s="51"/>
      <c r="J72" s="654">
        <f t="shared" ref="J72:J73" si="64" xml:space="preserve"> SUM(L72:CF72)</f>
        <v>1328494.5699200272</v>
      </c>
      <c r="K72" s="654"/>
      <c r="L72" s="654">
        <f t="shared" ref="L72:AQ72" si="65" xml:space="preserve"> IF(L$69 = 1, L62, L66)</f>
        <v>0</v>
      </c>
      <c r="M72" s="654">
        <f t="shared" si="65"/>
        <v>14109.502062439156</v>
      </c>
      <c r="N72" s="654">
        <f t="shared" si="65"/>
        <v>14109.502062439156</v>
      </c>
      <c r="O72" s="654">
        <f t="shared" si="65"/>
        <v>15873.189820244048</v>
      </c>
      <c r="P72" s="654">
        <f t="shared" si="65"/>
        <v>19400.565335853837</v>
      </c>
      <c r="Q72" s="654">
        <f t="shared" si="65"/>
        <v>19400.565335853837</v>
      </c>
      <c r="R72" s="654">
        <f t="shared" si="65"/>
        <v>17636.877578048941</v>
      </c>
      <c r="S72" s="654">
        <f t="shared" si="65"/>
        <v>14109.502062439156</v>
      </c>
      <c r="T72" s="654">
        <f t="shared" si="65"/>
        <v>12345.814304634261</v>
      </c>
      <c r="U72" s="654">
        <f t="shared" si="65"/>
        <v>12345.814304634261</v>
      </c>
      <c r="V72" s="654">
        <f t="shared" si="65"/>
        <v>12345.814304634261</v>
      </c>
      <c r="W72" s="654">
        <f t="shared" si="65"/>
        <v>12345.814304634261</v>
      </c>
      <c r="X72" s="654">
        <f t="shared" si="65"/>
        <v>12345.814304634261</v>
      </c>
      <c r="Y72" s="654">
        <f t="shared" si="65"/>
        <v>14545.878414885727</v>
      </c>
      <c r="Z72" s="654">
        <f t="shared" si="65"/>
        <v>14545.878414885727</v>
      </c>
      <c r="AA72" s="654">
        <f t="shared" si="65"/>
        <v>16364.113216746442</v>
      </c>
      <c r="AB72" s="654">
        <f t="shared" si="65"/>
        <v>20000.582820467873</v>
      </c>
      <c r="AC72" s="654">
        <f t="shared" si="65"/>
        <v>20000.582820467873</v>
      </c>
      <c r="AD72" s="654">
        <f t="shared" si="65"/>
        <v>18182.348018607157</v>
      </c>
      <c r="AE72" s="654">
        <f t="shared" si="65"/>
        <v>14545.878414885727</v>
      </c>
      <c r="AF72" s="654">
        <f t="shared" si="65"/>
        <v>12727.643613025011</v>
      </c>
      <c r="AG72" s="654">
        <f t="shared" si="65"/>
        <v>12727.643613025011</v>
      </c>
      <c r="AH72" s="654">
        <f t="shared" si="65"/>
        <v>12727.643613025011</v>
      </c>
      <c r="AI72" s="654">
        <f t="shared" si="65"/>
        <v>12727.643613025011</v>
      </c>
      <c r="AJ72" s="654">
        <f t="shared" si="65"/>
        <v>12727.643613025011</v>
      </c>
      <c r="AK72" s="654">
        <f t="shared" si="65"/>
        <v>15502.902282300307</v>
      </c>
      <c r="AL72" s="654">
        <f t="shared" si="65"/>
        <v>15502.902282300307</v>
      </c>
      <c r="AM72" s="654">
        <f t="shared" si="65"/>
        <v>17440.765067587843</v>
      </c>
      <c r="AN72" s="654">
        <f t="shared" si="65"/>
        <v>21316.490638162923</v>
      </c>
      <c r="AO72" s="654">
        <f t="shared" si="65"/>
        <v>21316.490638162923</v>
      </c>
      <c r="AP72" s="654">
        <f t="shared" si="65"/>
        <v>19378.627852875383</v>
      </c>
      <c r="AQ72" s="654">
        <f t="shared" si="65"/>
        <v>15502.902282300307</v>
      </c>
      <c r="AR72" s="654">
        <f t="shared" ref="AR72:BW72" si="66" xml:space="preserve"> IF(AR$69 = 1, AR62, AR66)</f>
        <v>13565.039497012767</v>
      </c>
      <c r="AS72" s="654">
        <f t="shared" si="66"/>
        <v>13565.039497012767</v>
      </c>
      <c r="AT72" s="654">
        <f t="shared" si="66"/>
        <v>13565.039497012767</v>
      </c>
      <c r="AU72" s="654">
        <f t="shared" si="66"/>
        <v>13565.039497012767</v>
      </c>
      <c r="AV72" s="654">
        <f t="shared" si="66"/>
        <v>13565.039497012767</v>
      </c>
      <c r="AW72" s="654">
        <f t="shared" si="66"/>
        <v>17308.990398188293</v>
      </c>
      <c r="AX72" s="654">
        <f t="shared" si="66"/>
        <v>17308.990398188293</v>
      </c>
      <c r="AY72" s="654">
        <f t="shared" si="66"/>
        <v>19472.61419796183</v>
      </c>
      <c r="AZ72" s="654">
        <f t="shared" si="66"/>
        <v>23799.861797508904</v>
      </c>
      <c r="BA72" s="654">
        <f t="shared" si="66"/>
        <v>23799.861797508904</v>
      </c>
      <c r="BB72" s="654">
        <f t="shared" si="66"/>
        <v>21636.237997735367</v>
      </c>
      <c r="BC72" s="654">
        <f t="shared" si="66"/>
        <v>17308.990398188293</v>
      </c>
      <c r="BD72" s="654">
        <f t="shared" si="66"/>
        <v>15145.366598414757</v>
      </c>
      <c r="BE72" s="654">
        <f t="shared" si="66"/>
        <v>15145.366598414757</v>
      </c>
      <c r="BF72" s="654">
        <f t="shared" si="66"/>
        <v>15145.366598414757</v>
      </c>
      <c r="BG72" s="654">
        <f t="shared" si="66"/>
        <v>15145.366598414757</v>
      </c>
      <c r="BH72" s="654">
        <f t="shared" si="66"/>
        <v>15145.366598414757</v>
      </c>
      <c r="BI72" s="654">
        <f t="shared" si="66"/>
        <v>20203.919042285284</v>
      </c>
      <c r="BJ72" s="654">
        <f t="shared" si="66"/>
        <v>20203.919042285284</v>
      </c>
      <c r="BK72" s="654">
        <f t="shared" si="66"/>
        <v>22729.408922570943</v>
      </c>
      <c r="BL72" s="654">
        <f t="shared" si="66"/>
        <v>27780.388683142261</v>
      </c>
      <c r="BM72" s="654">
        <f t="shared" si="66"/>
        <v>27780.388683142261</v>
      </c>
      <c r="BN72" s="654">
        <f t="shared" si="66"/>
        <v>25254.898802856602</v>
      </c>
      <c r="BO72" s="654">
        <f t="shared" si="66"/>
        <v>20203.919042285284</v>
      </c>
      <c r="BP72" s="654">
        <f t="shared" si="66"/>
        <v>17678.429161999622</v>
      </c>
      <c r="BQ72" s="654">
        <f t="shared" si="66"/>
        <v>17678.429161999622</v>
      </c>
      <c r="BR72" s="654">
        <f t="shared" si="66"/>
        <v>17678.429161999622</v>
      </c>
      <c r="BS72" s="654">
        <f t="shared" si="66"/>
        <v>17678.429161999622</v>
      </c>
      <c r="BT72" s="654">
        <f t="shared" si="66"/>
        <v>17678.429161999622</v>
      </c>
      <c r="BU72" s="654">
        <f t="shared" si="66"/>
        <v>24608.373393503476</v>
      </c>
      <c r="BV72" s="654">
        <f t="shared" si="66"/>
        <v>24608.373393503476</v>
      </c>
      <c r="BW72" s="654">
        <f t="shared" si="66"/>
        <v>27684.420067691404</v>
      </c>
      <c r="BX72" s="654">
        <f t="shared" ref="BX72:CE72" si="67" xml:space="preserve"> IF(BX$69 = 1, BX62, BX66)</f>
        <v>33836.513416067275</v>
      </c>
      <c r="BY72" s="654">
        <f t="shared" si="67"/>
        <v>33836.513416067275</v>
      </c>
      <c r="BZ72" s="654">
        <f t="shared" si="67"/>
        <v>30760.466741879343</v>
      </c>
      <c r="CA72" s="654">
        <f t="shared" si="67"/>
        <v>24608.373393503476</v>
      </c>
      <c r="CB72" s="654">
        <f t="shared" si="67"/>
        <v>21532.326719315541</v>
      </c>
      <c r="CC72" s="654">
        <f t="shared" si="67"/>
        <v>21532.326719315541</v>
      </c>
      <c r="CD72" s="654">
        <f t="shared" si="67"/>
        <v>21532.326719315541</v>
      </c>
      <c r="CE72" s="654">
        <f t="shared" si="67"/>
        <v>21532.326719315541</v>
      </c>
      <c r="CF72" s="654">
        <f t="shared" ref="CF72" si="68" xml:space="preserve"> IF(CF$69 = 1, CF62, CF66)</f>
        <v>21532.326719315541</v>
      </c>
    </row>
    <row r="73" spans="1:84" s="125" customFormat="1" x14ac:dyDescent="0.25">
      <c r="A73" s="123"/>
      <c r="B73" s="82"/>
      <c r="C73" s="105"/>
      <c r="D73" s="124"/>
      <c r="E73" s="86" t="str">
        <f xml:space="preserve"> "CoS payable - " &amp; SetUp!$E$27</f>
        <v>CoS payable - Boots</v>
      </c>
      <c r="F73" s="51"/>
      <c r="G73" s="231" t="s">
        <v>40</v>
      </c>
      <c r="H73" s="345"/>
      <c r="I73" s="51"/>
      <c r="J73" s="654">
        <f t="shared" si="64"/>
        <v>2153078.4402285009</v>
      </c>
      <c r="K73" s="654"/>
      <c r="L73" s="654">
        <f t="shared" ref="L73:AQ73" si="69" xml:space="preserve"> IF(L$69 = 1, L63, L67)</f>
        <v>0</v>
      </c>
      <c r="M73" s="654">
        <f t="shared" si="69"/>
        <v>16503.475902142312</v>
      </c>
      <c r="N73" s="654">
        <f t="shared" si="69"/>
        <v>16503.475902142312</v>
      </c>
      <c r="O73" s="654">
        <f t="shared" si="69"/>
        <v>18566.410389910099</v>
      </c>
      <c r="P73" s="654">
        <f t="shared" si="69"/>
        <v>22692.27936544568</v>
      </c>
      <c r="Q73" s="654">
        <f t="shared" si="69"/>
        <v>22692.27936544568</v>
      </c>
      <c r="R73" s="654">
        <f t="shared" si="69"/>
        <v>20629.34487767789</v>
      </c>
      <c r="S73" s="654">
        <f t="shared" si="69"/>
        <v>16503.475902142312</v>
      </c>
      <c r="T73" s="654">
        <f t="shared" si="69"/>
        <v>14440.541414374526</v>
      </c>
      <c r="U73" s="654">
        <f t="shared" si="69"/>
        <v>14440.541414374526</v>
      </c>
      <c r="V73" s="654">
        <f t="shared" si="69"/>
        <v>14440.541414374526</v>
      </c>
      <c r="W73" s="654">
        <f t="shared" si="69"/>
        <v>14440.541414374526</v>
      </c>
      <c r="X73" s="654">
        <f t="shared" si="69"/>
        <v>14440.541414374526</v>
      </c>
      <c r="Y73" s="654">
        <f t="shared" si="69"/>
        <v>18337.19544682479</v>
      </c>
      <c r="Z73" s="654">
        <f t="shared" si="69"/>
        <v>18337.19544682479</v>
      </c>
      <c r="AA73" s="654">
        <f t="shared" si="69"/>
        <v>20629.34487767789</v>
      </c>
      <c r="AB73" s="654">
        <f t="shared" si="69"/>
        <v>25213.643739384086</v>
      </c>
      <c r="AC73" s="654">
        <f t="shared" si="69"/>
        <v>25213.643739384086</v>
      </c>
      <c r="AD73" s="654">
        <f t="shared" si="69"/>
        <v>22921.49430853099</v>
      </c>
      <c r="AE73" s="654">
        <f t="shared" si="69"/>
        <v>18337.19544682479</v>
      </c>
      <c r="AF73" s="654">
        <f t="shared" si="69"/>
        <v>16045.046015971695</v>
      </c>
      <c r="AG73" s="654">
        <f t="shared" si="69"/>
        <v>16045.046015971695</v>
      </c>
      <c r="AH73" s="654">
        <f t="shared" si="69"/>
        <v>16045.046015971695</v>
      </c>
      <c r="AI73" s="654">
        <f t="shared" si="69"/>
        <v>16045.046015971695</v>
      </c>
      <c r="AJ73" s="654">
        <f t="shared" si="69"/>
        <v>16045.046015971695</v>
      </c>
      <c r="AK73" s="654">
        <f t="shared" si="69"/>
        <v>22335.615121454626</v>
      </c>
      <c r="AL73" s="654">
        <f t="shared" si="69"/>
        <v>22335.615121454626</v>
      </c>
      <c r="AM73" s="654">
        <f t="shared" si="69"/>
        <v>25127.567011636453</v>
      </c>
      <c r="AN73" s="654">
        <f t="shared" si="69"/>
        <v>30711.470792000109</v>
      </c>
      <c r="AO73" s="654">
        <f t="shared" si="69"/>
        <v>30711.470792000109</v>
      </c>
      <c r="AP73" s="654">
        <f t="shared" si="69"/>
        <v>27919.518901818283</v>
      </c>
      <c r="AQ73" s="654">
        <f t="shared" si="69"/>
        <v>22335.615121454626</v>
      </c>
      <c r="AR73" s="654">
        <f t="shared" ref="AR73:BW73" si="70" xml:space="preserve"> IF(AR$69 = 1, AR63, AR67)</f>
        <v>19543.6632312728</v>
      </c>
      <c r="AS73" s="654">
        <f t="shared" si="70"/>
        <v>19543.6632312728</v>
      </c>
      <c r="AT73" s="654">
        <f t="shared" si="70"/>
        <v>19543.6632312728</v>
      </c>
      <c r="AU73" s="654">
        <f t="shared" si="70"/>
        <v>19543.6632312728</v>
      </c>
      <c r="AV73" s="654">
        <f t="shared" si="70"/>
        <v>19543.6632312728</v>
      </c>
      <c r="AW73" s="654">
        <f t="shared" si="70"/>
        <v>28338.311685345554</v>
      </c>
      <c r="AX73" s="654">
        <f t="shared" si="70"/>
        <v>28338.311685345554</v>
      </c>
      <c r="AY73" s="654">
        <f t="shared" si="70"/>
        <v>31880.600646013751</v>
      </c>
      <c r="AZ73" s="654">
        <f t="shared" si="70"/>
        <v>38965.178567350136</v>
      </c>
      <c r="BA73" s="654">
        <f t="shared" si="70"/>
        <v>38965.178567350136</v>
      </c>
      <c r="BB73" s="654">
        <f t="shared" si="70"/>
        <v>35422.889606681943</v>
      </c>
      <c r="BC73" s="654">
        <f t="shared" si="70"/>
        <v>28338.311685345554</v>
      </c>
      <c r="BD73" s="654">
        <f t="shared" si="70"/>
        <v>24796.022724677361</v>
      </c>
      <c r="BE73" s="654">
        <f t="shared" si="70"/>
        <v>24796.022724677361</v>
      </c>
      <c r="BF73" s="654">
        <f t="shared" si="70"/>
        <v>24796.022724677361</v>
      </c>
      <c r="BG73" s="654">
        <f t="shared" si="70"/>
        <v>24796.022724677361</v>
      </c>
      <c r="BH73" s="654">
        <f t="shared" si="70"/>
        <v>24796.022724677361</v>
      </c>
      <c r="BI73" s="654">
        <f t="shared" si="70"/>
        <v>37392.402268813457</v>
      </c>
      <c r="BJ73" s="654">
        <f t="shared" si="70"/>
        <v>37392.402268813457</v>
      </c>
      <c r="BK73" s="654">
        <f t="shared" si="70"/>
        <v>42066.45255241514</v>
      </c>
      <c r="BL73" s="654">
        <f t="shared" si="70"/>
        <v>51414.553119618504</v>
      </c>
      <c r="BM73" s="654">
        <f t="shared" si="70"/>
        <v>51414.553119618504</v>
      </c>
      <c r="BN73" s="654">
        <f t="shared" si="70"/>
        <v>46740.502836016822</v>
      </c>
      <c r="BO73" s="654">
        <f t="shared" si="70"/>
        <v>37392.402268813457</v>
      </c>
      <c r="BP73" s="654">
        <f t="shared" si="70"/>
        <v>32718.351985211779</v>
      </c>
      <c r="BQ73" s="654">
        <f t="shared" si="70"/>
        <v>32718.351985211779</v>
      </c>
      <c r="BR73" s="654">
        <f t="shared" si="70"/>
        <v>32718.351985211779</v>
      </c>
      <c r="BS73" s="654">
        <f t="shared" si="70"/>
        <v>32718.351985211779</v>
      </c>
      <c r="BT73" s="654">
        <f t="shared" si="70"/>
        <v>32718.351985211779</v>
      </c>
      <c r="BU73" s="654">
        <f t="shared" si="70"/>
        <v>49339.274793699355</v>
      </c>
      <c r="BV73" s="654">
        <f t="shared" si="70"/>
        <v>49339.274793699355</v>
      </c>
      <c r="BW73" s="654">
        <f t="shared" si="70"/>
        <v>55506.684142911778</v>
      </c>
      <c r="BX73" s="654">
        <f t="shared" ref="BX73:CE73" si="71" xml:space="preserve"> IF(BX$69 = 1, BX63, BX67)</f>
        <v>67841.502841336609</v>
      </c>
      <c r="BY73" s="654">
        <f t="shared" si="71"/>
        <v>67841.502841336609</v>
      </c>
      <c r="BZ73" s="654">
        <f t="shared" si="71"/>
        <v>61674.093492124193</v>
      </c>
      <c r="CA73" s="654">
        <f t="shared" si="71"/>
        <v>49339.274793699355</v>
      </c>
      <c r="CB73" s="654">
        <f t="shared" si="71"/>
        <v>43171.865444486939</v>
      </c>
      <c r="CC73" s="654">
        <f t="shared" si="71"/>
        <v>43171.865444486939</v>
      </c>
      <c r="CD73" s="654">
        <f t="shared" si="71"/>
        <v>43171.865444486939</v>
      </c>
      <c r="CE73" s="654">
        <f t="shared" si="71"/>
        <v>43171.865444486939</v>
      </c>
      <c r="CF73" s="654">
        <f t="shared" ref="CF73" si="72" xml:space="preserve"> IF(CF$69 = 1, CF63, CF67)</f>
        <v>43171.865444486939</v>
      </c>
    </row>
    <row r="74" spans="1:84" s="125" customFormat="1" x14ac:dyDescent="0.25">
      <c r="A74" s="123"/>
      <c r="B74" s="82"/>
      <c r="C74" s="105"/>
      <c r="D74" s="124"/>
      <c r="E74" s="394" t="s">
        <v>127</v>
      </c>
      <c r="F74" s="394"/>
      <c r="G74" s="395" t="s">
        <v>40</v>
      </c>
      <c r="H74" s="394"/>
      <c r="I74" s="394"/>
      <c r="J74" s="664">
        <f xml:space="preserve"> SUM(L74:CF74)</f>
        <v>4911530.9865988456</v>
      </c>
      <c r="K74" s="664"/>
      <c r="L74" s="664">
        <f t="shared" ref="L74:AQ74" si="73" xml:space="preserve"> SUM(L71:L73)</f>
        <v>0</v>
      </c>
      <c r="M74" s="664">
        <f t="shared" si="73"/>
        <v>50172.653107861246</v>
      </c>
      <c r="N74" s="664">
        <f t="shared" si="73"/>
        <v>50172.653107861246</v>
      </c>
      <c r="O74" s="664">
        <f t="shared" si="73"/>
        <v>56444.234746343893</v>
      </c>
      <c r="P74" s="664">
        <f t="shared" si="73"/>
        <v>68987.398023309201</v>
      </c>
      <c r="Q74" s="664">
        <f t="shared" si="73"/>
        <v>68987.398023309201</v>
      </c>
      <c r="R74" s="664">
        <f t="shared" si="73"/>
        <v>62715.816384826547</v>
      </c>
      <c r="S74" s="664">
        <f t="shared" si="73"/>
        <v>50172.653107861246</v>
      </c>
      <c r="T74" s="664">
        <f t="shared" si="73"/>
        <v>43901.071469378585</v>
      </c>
      <c r="U74" s="664">
        <f t="shared" si="73"/>
        <v>43901.071469378585</v>
      </c>
      <c r="V74" s="664">
        <f t="shared" si="73"/>
        <v>43901.071469378585</v>
      </c>
      <c r="W74" s="664">
        <f t="shared" si="73"/>
        <v>43901.071469378585</v>
      </c>
      <c r="X74" s="664">
        <f t="shared" si="73"/>
        <v>43901.071469378585</v>
      </c>
      <c r="Y74" s="664">
        <f t="shared" si="73"/>
        <v>52442.749004990284</v>
      </c>
      <c r="Z74" s="664">
        <f t="shared" si="73"/>
        <v>52442.749004990284</v>
      </c>
      <c r="AA74" s="664">
        <f t="shared" si="73"/>
        <v>58998.092630614083</v>
      </c>
      <c r="AB74" s="664">
        <f t="shared" si="73"/>
        <v>72108.779881861657</v>
      </c>
      <c r="AC74" s="664">
        <f t="shared" si="73"/>
        <v>72108.779881861657</v>
      </c>
      <c r="AD74" s="664">
        <f t="shared" si="73"/>
        <v>65553.436256237866</v>
      </c>
      <c r="AE74" s="664">
        <f t="shared" si="73"/>
        <v>52442.749004990284</v>
      </c>
      <c r="AF74" s="664">
        <f t="shared" si="73"/>
        <v>45887.405379366508</v>
      </c>
      <c r="AG74" s="664">
        <f t="shared" si="73"/>
        <v>45887.405379366508</v>
      </c>
      <c r="AH74" s="664">
        <f t="shared" si="73"/>
        <v>45887.405379366508</v>
      </c>
      <c r="AI74" s="664">
        <f t="shared" si="73"/>
        <v>45887.405379366508</v>
      </c>
      <c r="AJ74" s="664">
        <f t="shared" si="73"/>
        <v>45887.405379366508</v>
      </c>
      <c r="AK74" s="664">
        <f t="shared" si="73"/>
        <v>57295.319909555408</v>
      </c>
      <c r="AL74" s="664">
        <f t="shared" si="73"/>
        <v>57295.319909555408</v>
      </c>
      <c r="AM74" s="664">
        <f t="shared" si="73"/>
        <v>64457.234898249822</v>
      </c>
      <c r="AN74" s="664">
        <f t="shared" si="73"/>
        <v>78781.06487563868</v>
      </c>
      <c r="AO74" s="664">
        <f t="shared" si="73"/>
        <v>78781.06487563868</v>
      </c>
      <c r="AP74" s="664">
        <f t="shared" si="73"/>
        <v>71619.149886944258</v>
      </c>
      <c r="AQ74" s="664">
        <f t="shared" si="73"/>
        <v>57295.319909555408</v>
      </c>
      <c r="AR74" s="664">
        <f t="shared" ref="AR74:BW74" si="74" xml:space="preserve"> SUM(AR71:AR73)</f>
        <v>50133.404920860979</v>
      </c>
      <c r="AS74" s="664">
        <f t="shared" si="74"/>
        <v>50133.404920860979</v>
      </c>
      <c r="AT74" s="664">
        <f t="shared" si="74"/>
        <v>50133.404920860979</v>
      </c>
      <c r="AU74" s="664">
        <f t="shared" si="74"/>
        <v>50133.404920860979</v>
      </c>
      <c r="AV74" s="664">
        <f t="shared" si="74"/>
        <v>50133.404920860979</v>
      </c>
      <c r="AW74" s="664">
        <f t="shared" si="74"/>
        <v>64803.496990619708</v>
      </c>
      <c r="AX74" s="664">
        <f t="shared" si="74"/>
        <v>64803.496990619708</v>
      </c>
      <c r="AY74" s="664">
        <f t="shared" si="74"/>
        <v>72903.934114447169</v>
      </c>
      <c r="AZ74" s="664">
        <f t="shared" si="74"/>
        <v>89104.808362102092</v>
      </c>
      <c r="BA74" s="664">
        <f t="shared" si="74"/>
        <v>89104.808362102092</v>
      </c>
      <c r="BB74" s="664">
        <f t="shared" si="74"/>
        <v>81004.371238274631</v>
      </c>
      <c r="BC74" s="664">
        <f t="shared" si="74"/>
        <v>64803.496990619708</v>
      </c>
      <c r="BD74" s="664">
        <f t="shared" si="74"/>
        <v>56703.059866792246</v>
      </c>
      <c r="BE74" s="664">
        <f t="shared" si="74"/>
        <v>56703.059866792246</v>
      </c>
      <c r="BF74" s="664">
        <f t="shared" si="74"/>
        <v>56703.059866792246</v>
      </c>
      <c r="BG74" s="664">
        <f t="shared" si="74"/>
        <v>56703.059866792246</v>
      </c>
      <c r="BH74" s="664">
        <f t="shared" si="74"/>
        <v>56703.059866792246</v>
      </c>
      <c r="BI74" s="664">
        <f t="shared" si="74"/>
        <v>76262.117628563195</v>
      </c>
      <c r="BJ74" s="664">
        <f t="shared" si="74"/>
        <v>76262.117628563195</v>
      </c>
      <c r="BK74" s="664">
        <f t="shared" si="74"/>
        <v>85794.882332133595</v>
      </c>
      <c r="BL74" s="664">
        <f t="shared" si="74"/>
        <v>104860.41173927439</v>
      </c>
      <c r="BM74" s="664">
        <f t="shared" si="74"/>
        <v>104860.41173927439</v>
      </c>
      <c r="BN74" s="664">
        <f t="shared" si="74"/>
        <v>95327.647035703994</v>
      </c>
      <c r="BO74" s="664">
        <f t="shared" si="74"/>
        <v>76262.117628563195</v>
      </c>
      <c r="BP74" s="664">
        <f t="shared" si="74"/>
        <v>66729.352924992796</v>
      </c>
      <c r="BQ74" s="664">
        <f t="shared" si="74"/>
        <v>66729.352924992796</v>
      </c>
      <c r="BR74" s="664">
        <f t="shared" si="74"/>
        <v>66729.352924992796</v>
      </c>
      <c r="BS74" s="664">
        <f t="shared" si="74"/>
        <v>66729.352924992796</v>
      </c>
      <c r="BT74" s="664">
        <f t="shared" si="74"/>
        <v>66729.352924992796</v>
      </c>
      <c r="BU74" s="664">
        <f t="shared" si="74"/>
        <v>91946.142286317932</v>
      </c>
      <c r="BV74" s="664">
        <f t="shared" si="74"/>
        <v>91946.142286317932</v>
      </c>
      <c r="BW74" s="664">
        <f t="shared" si="74"/>
        <v>103439.41007210767</v>
      </c>
      <c r="BX74" s="664">
        <f t="shared" ref="BX74:CE74" si="75" xml:space="preserve"> SUM(BX71:BX73)</f>
        <v>126425.94564368716</v>
      </c>
      <c r="BY74" s="664">
        <f t="shared" si="75"/>
        <v>126425.94564368716</v>
      </c>
      <c r="BZ74" s="664">
        <f t="shared" si="75"/>
        <v>114932.67785789742</v>
      </c>
      <c r="CA74" s="664">
        <f t="shared" si="75"/>
        <v>91946.142286317932</v>
      </c>
      <c r="CB74" s="664">
        <f t="shared" si="75"/>
        <v>80452.874500528196</v>
      </c>
      <c r="CC74" s="664">
        <f t="shared" si="75"/>
        <v>80452.874500528196</v>
      </c>
      <c r="CD74" s="664">
        <f t="shared" si="75"/>
        <v>80452.874500528196</v>
      </c>
      <c r="CE74" s="664">
        <f t="shared" si="75"/>
        <v>80452.874500528196</v>
      </c>
      <c r="CF74" s="664">
        <f t="shared" ref="CF74" si="76" xml:space="preserve"> SUM(CF71:CF73)</f>
        <v>80452.874500528196</v>
      </c>
    </row>
    <row r="75" spans="1:84" x14ac:dyDescent="0.25">
      <c r="CF75" s="417"/>
    </row>
    <row r="77" spans="1:84" x14ac:dyDescent="0.25">
      <c r="A77" s="182" t="s">
        <v>20</v>
      </c>
    </row>
  </sheetData>
  <conditionalFormatting sqref="F2">
    <cfRule type="cellIs" dxfId="35" priority="5" stopIfTrue="1" operator="notEqual">
      <formula>0</formula>
    </cfRule>
  </conditionalFormatting>
  <conditionalFormatting sqref="F3">
    <cfRule type="cellIs" dxfId="34" priority="1" operator="notEqual">
      <formula>0</formula>
    </cfRule>
  </conditionalFormatting>
  <conditionalFormatting sqref="L3:CF3">
    <cfRule type="cellIs" dxfId="33" priority="2" stopIfTrue="1" operator="equal">
      <formula>"Actuals"</formula>
    </cfRule>
    <cfRule type="cellIs" dxfId="32" priority="3" stopIfTrue="1" operator="equal">
      <formula>"Forecast"</formula>
    </cfRule>
  </conditionalFormatting>
  <printOptions headings="1"/>
  <pageMargins left="0.74803149606299213" right="0.74803149606299213" top="0.98425196850393704" bottom="0.98425196850393704" header="0.51181102362204722" footer="0.51181102362204722"/>
  <pageSetup paperSize="9" scale="55" orientation="landscape" blackAndWhite="1" horizontalDpi="300" verticalDpi="300" r:id="rId1"/>
  <headerFooter alignWithMargins="0">
    <oddHeader>&amp;C&amp;"Arial,Bold"&amp;14Sheet: &amp;A</oddHeader>
    <oddFooter>&amp;L&amp;12&amp;F (Printed on &amp;D at &amp;T) &amp;R&amp;12Page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theme="0" tint="-0.14999847407452621"/>
    <outlinePr summaryBelow="0" summaryRight="0"/>
  </sheetPr>
  <dimension ref="A1:CF83"/>
  <sheetViews>
    <sheetView zoomScale="80" zoomScaleNormal="80" workbookViewId="0">
      <pane xSplit="10" ySplit="5" topLeftCell="K48" activePane="bottomRight" state="frozen"/>
      <selection activeCell="R31" sqref="R31"/>
      <selection pane="topRight" activeCell="R31" sqref="R31"/>
      <selection pane="bottomLeft" activeCell="R31" sqref="R31"/>
      <selection pane="bottomRight"/>
    </sheetView>
  </sheetViews>
  <sheetFormatPr defaultColWidth="0" defaultRowHeight="13.2" outlineLevelCol="1" x14ac:dyDescent="0.25"/>
  <cols>
    <col min="1" max="1" width="1.6640625" style="5" customWidth="1"/>
    <col min="2" max="2" width="1.6640625" style="188" customWidth="1"/>
    <col min="3" max="3" width="1.6640625" style="179" customWidth="1"/>
    <col min="4" max="4" width="1.6640625" style="13" customWidth="1"/>
    <col min="5" max="5" width="40.6640625" style="14" customWidth="1"/>
    <col min="6" max="6" width="12.6640625" style="14" customWidth="1"/>
    <col min="7" max="7" width="14.6640625" style="14" customWidth="1" collapsed="1"/>
    <col min="8" max="9" width="45.6640625" style="14" hidden="1" customWidth="1" outlineLevel="1"/>
    <col min="10" max="10" width="15.6640625" style="334" customWidth="1"/>
    <col min="11" max="11" width="2.6640625" style="334" customWidth="1"/>
    <col min="12" max="30" width="11.6640625" style="334" customWidth="1"/>
    <col min="31" max="83" width="11.6640625" style="417" customWidth="1"/>
    <col min="84" max="84" width="11.6640625" customWidth="1"/>
    <col min="85" max="16384" width="9.109375" hidden="1"/>
  </cols>
  <sheetData>
    <row r="1" spans="1:84" ht="24.6" x14ac:dyDescent="0.25">
      <c r="A1" s="43" t="str">
        <f ca="1" xml:space="preserve"> RIGHT(CELL("filename", A1), LEN(CELL("filename", A1)) - SEARCH("]", CELL("filename", A1)))</f>
        <v>VAT</v>
      </c>
      <c r="D1" s="26"/>
      <c r="E1" s="10"/>
      <c r="F1" s="34"/>
      <c r="G1" s="34"/>
      <c r="H1" s="34"/>
      <c r="I1" s="34"/>
      <c r="J1" s="34"/>
      <c r="K1" s="344"/>
      <c r="L1" s="37"/>
      <c r="M1" s="37"/>
      <c r="N1" s="37"/>
      <c r="O1" s="37"/>
      <c r="P1" s="37"/>
      <c r="Q1" s="37"/>
      <c r="R1" s="37"/>
      <c r="S1" s="37"/>
      <c r="T1" s="37"/>
      <c r="U1" s="37"/>
      <c r="V1" s="37"/>
      <c r="W1" s="37"/>
      <c r="X1" s="37"/>
      <c r="Y1" s="37"/>
      <c r="Z1" s="37"/>
      <c r="AA1" s="37"/>
      <c r="AB1" s="37"/>
      <c r="AC1" s="37"/>
      <c r="AD1" s="37"/>
    </row>
    <row r="2" spans="1:84" s="539" customFormat="1" x14ac:dyDescent="0.25">
      <c r="A2" s="535"/>
      <c r="B2" s="535"/>
      <c r="C2" s="536"/>
      <c r="D2" s="537"/>
      <c r="E2" s="535" t="str">
        <f xml:space="preserve"> Time!E$33</f>
        <v>Model period ending</v>
      </c>
      <c r="F2" s="300">
        <f xml:space="preserve"> Checks!$F$14</f>
        <v>0</v>
      </c>
      <c r="G2" s="63" t="s">
        <v>14</v>
      </c>
      <c r="H2" s="538"/>
      <c r="I2" s="538"/>
      <c r="J2" s="537"/>
      <c r="K2" s="537"/>
      <c r="L2" s="537">
        <f xml:space="preserve"> Time!L$33</f>
        <v>43190</v>
      </c>
      <c r="M2" s="203">
        <f xml:space="preserve"> Time!M$33</f>
        <v>43220</v>
      </c>
      <c r="N2" s="203">
        <f xml:space="preserve"> Time!N$33</f>
        <v>43251</v>
      </c>
      <c r="O2" s="537">
        <f xml:space="preserve"> Time!O$33</f>
        <v>43281</v>
      </c>
      <c r="P2" s="537">
        <f xml:space="preserve"> Time!P$33</f>
        <v>43312</v>
      </c>
      <c r="Q2" s="537">
        <f xml:space="preserve"> Time!Q$33</f>
        <v>43343</v>
      </c>
      <c r="R2" s="537">
        <f xml:space="preserve"> Time!R$33</f>
        <v>43373</v>
      </c>
      <c r="S2" s="537">
        <f xml:space="preserve"> Time!S$33</f>
        <v>43404</v>
      </c>
      <c r="T2" s="537">
        <f xml:space="preserve"> Time!T$33</f>
        <v>43434</v>
      </c>
      <c r="U2" s="537">
        <f xml:space="preserve"> Time!U$33</f>
        <v>43465</v>
      </c>
      <c r="V2" s="537">
        <f xml:space="preserve"> Time!V$33</f>
        <v>43496</v>
      </c>
      <c r="W2" s="537">
        <f xml:space="preserve"> Time!W$33</f>
        <v>43524</v>
      </c>
      <c r="X2" s="537">
        <f xml:space="preserve"> Time!X$33</f>
        <v>43555</v>
      </c>
      <c r="Y2" s="537">
        <f xml:space="preserve"> Time!Y$33</f>
        <v>43585</v>
      </c>
      <c r="Z2" s="537">
        <f xml:space="preserve"> Time!Z$33</f>
        <v>43616</v>
      </c>
      <c r="AA2" s="537">
        <f xml:space="preserve"> Time!AA$33</f>
        <v>43646</v>
      </c>
      <c r="AB2" s="537">
        <f xml:space="preserve"> Time!AB$33</f>
        <v>43677</v>
      </c>
      <c r="AC2" s="537">
        <f xml:space="preserve"> Time!AC$33</f>
        <v>43708</v>
      </c>
      <c r="AD2" s="537">
        <f xml:space="preserve"> Time!AD$33</f>
        <v>43738</v>
      </c>
      <c r="AE2" s="537">
        <f xml:space="preserve"> Time!AE$33</f>
        <v>43769</v>
      </c>
      <c r="AF2" s="537">
        <f xml:space="preserve"> Time!AF$33</f>
        <v>43799</v>
      </c>
      <c r="AG2" s="537">
        <f xml:space="preserve"> Time!AG$33</f>
        <v>43830</v>
      </c>
      <c r="AH2" s="537">
        <f xml:space="preserve"> Time!AH$33</f>
        <v>43861</v>
      </c>
      <c r="AI2" s="537">
        <f xml:space="preserve"> Time!AI$33</f>
        <v>43890</v>
      </c>
      <c r="AJ2" s="537">
        <f xml:space="preserve"> Time!AJ$33</f>
        <v>43921</v>
      </c>
      <c r="AK2" s="537">
        <f xml:space="preserve"> Time!AK$33</f>
        <v>43951</v>
      </c>
      <c r="AL2" s="537">
        <f xml:space="preserve"> Time!AL$33</f>
        <v>43982</v>
      </c>
      <c r="AM2" s="537">
        <f xml:space="preserve"> Time!AM$33</f>
        <v>44012</v>
      </c>
      <c r="AN2" s="537">
        <f xml:space="preserve"> Time!AN$33</f>
        <v>44043</v>
      </c>
      <c r="AO2" s="537">
        <f xml:space="preserve"> Time!AO$33</f>
        <v>44074</v>
      </c>
      <c r="AP2" s="537">
        <f xml:space="preserve"> Time!AP$33</f>
        <v>44104</v>
      </c>
      <c r="AQ2" s="537">
        <f xml:space="preserve"> Time!AQ$33</f>
        <v>44135</v>
      </c>
      <c r="AR2" s="537">
        <f xml:space="preserve"> Time!AR$33</f>
        <v>44165</v>
      </c>
      <c r="AS2" s="537">
        <f xml:space="preserve"> Time!AS$33</f>
        <v>44196</v>
      </c>
      <c r="AT2" s="537">
        <f xml:space="preserve"> Time!AT$33</f>
        <v>44227</v>
      </c>
      <c r="AU2" s="537">
        <f xml:space="preserve"> Time!AU$33</f>
        <v>44255</v>
      </c>
      <c r="AV2" s="537">
        <f xml:space="preserve"> Time!AV$33</f>
        <v>44286</v>
      </c>
      <c r="AW2" s="537">
        <f xml:space="preserve"> Time!AW$33</f>
        <v>44316</v>
      </c>
      <c r="AX2" s="537">
        <f xml:space="preserve"> Time!AX$33</f>
        <v>44347</v>
      </c>
      <c r="AY2" s="537">
        <f xml:space="preserve"> Time!AY$33</f>
        <v>44377</v>
      </c>
      <c r="AZ2" s="537">
        <f xml:space="preserve"> Time!AZ$33</f>
        <v>44408</v>
      </c>
      <c r="BA2" s="537">
        <f xml:space="preserve"> Time!BA$33</f>
        <v>44439</v>
      </c>
      <c r="BB2" s="537">
        <f xml:space="preserve"> Time!BB$33</f>
        <v>44469</v>
      </c>
      <c r="BC2" s="537">
        <f xml:space="preserve"> Time!BC$33</f>
        <v>44500</v>
      </c>
      <c r="BD2" s="537">
        <f xml:space="preserve"> Time!BD$33</f>
        <v>44530</v>
      </c>
      <c r="BE2" s="537">
        <f xml:space="preserve"> Time!BE$33</f>
        <v>44561</v>
      </c>
      <c r="BF2" s="537">
        <f xml:space="preserve"> Time!BF$33</f>
        <v>44592</v>
      </c>
      <c r="BG2" s="537">
        <f xml:space="preserve"> Time!BG$33</f>
        <v>44620</v>
      </c>
      <c r="BH2" s="537">
        <f xml:space="preserve"> Time!BH$33</f>
        <v>44651</v>
      </c>
      <c r="BI2" s="537">
        <f xml:space="preserve"> Time!BI$33</f>
        <v>44681</v>
      </c>
      <c r="BJ2" s="537">
        <f xml:space="preserve"> Time!BJ$33</f>
        <v>44712</v>
      </c>
      <c r="BK2" s="537">
        <f xml:space="preserve"> Time!BK$33</f>
        <v>44742</v>
      </c>
      <c r="BL2" s="537">
        <f xml:space="preserve"> Time!BL$33</f>
        <v>44773</v>
      </c>
      <c r="BM2" s="537">
        <f xml:space="preserve"> Time!BM$33</f>
        <v>44804</v>
      </c>
      <c r="BN2" s="537">
        <f xml:space="preserve"> Time!BN$33</f>
        <v>44834</v>
      </c>
      <c r="BO2" s="537">
        <f xml:space="preserve"> Time!BO$33</f>
        <v>44865</v>
      </c>
      <c r="BP2" s="537">
        <f xml:space="preserve"> Time!BP$33</f>
        <v>44895</v>
      </c>
      <c r="BQ2" s="537">
        <f xml:space="preserve"> Time!BQ$33</f>
        <v>44926</v>
      </c>
      <c r="BR2" s="537">
        <f xml:space="preserve"> Time!BR$33</f>
        <v>44957</v>
      </c>
      <c r="BS2" s="537">
        <f xml:space="preserve"> Time!BS$33</f>
        <v>44985</v>
      </c>
      <c r="BT2" s="537">
        <f xml:space="preserve"> Time!BT$33</f>
        <v>45016</v>
      </c>
      <c r="BU2" s="537">
        <f xml:space="preserve"> Time!BU$33</f>
        <v>45046</v>
      </c>
      <c r="BV2" s="537">
        <f xml:space="preserve"> Time!BV$33</f>
        <v>45077</v>
      </c>
      <c r="BW2" s="537">
        <f xml:space="preserve"> Time!BW$33</f>
        <v>45107</v>
      </c>
      <c r="BX2" s="537">
        <f xml:space="preserve"> Time!BX$33</f>
        <v>45138</v>
      </c>
      <c r="BY2" s="537">
        <f xml:space="preserve"> Time!BY$33</f>
        <v>45169</v>
      </c>
      <c r="BZ2" s="537">
        <f xml:space="preserve"> Time!BZ$33</f>
        <v>45199</v>
      </c>
      <c r="CA2" s="537">
        <f xml:space="preserve"> Time!CA$33</f>
        <v>45230</v>
      </c>
      <c r="CB2" s="537">
        <f xml:space="preserve"> Time!CB$33</f>
        <v>45260</v>
      </c>
      <c r="CC2" s="537">
        <f xml:space="preserve"> Time!CC$33</f>
        <v>45291</v>
      </c>
      <c r="CD2" s="537">
        <f xml:space="preserve"> Time!CD$33</f>
        <v>45322</v>
      </c>
      <c r="CE2" s="537">
        <f xml:space="preserve"> Time!CE$33</f>
        <v>45351</v>
      </c>
      <c r="CF2" s="537">
        <f xml:space="preserve"> Time!CF$33</f>
        <v>45382</v>
      </c>
    </row>
    <row r="3" spans="1:84" s="695" customFormat="1" x14ac:dyDescent="0.25">
      <c r="A3" s="534"/>
      <c r="B3" s="534"/>
      <c r="C3" s="534"/>
      <c r="D3" s="534"/>
      <c r="E3" s="534" t="str">
        <f xml:space="preserve"> Time!E$62</f>
        <v>Actuals vs forecast label</v>
      </c>
      <c r="F3" s="215">
        <f xml:space="preserve"> Checks!$F$20</f>
        <v>0</v>
      </c>
      <c r="G3" s="574" t="s">
        <v>264</v>
      </c>
      <c r="H3" s="534"/>
      <c r="I3" s="534"/>
      <c r="J3" s="534"/>
      <c r="K3" s="534"/>
      <c r="L3" s="749" t="str">
        <f xml:space="preserve"> Time!L$62</f>
        <v>Initial BS</v>
      </c>
      <c r="M3" s="750" t="str">
        <f xml:space="preserve"> Time!M$62</f>
        <v>Actuals</v>
      </c>
      <c r="N3" s="750" t="str">
        <f xml:space="preserve"> Time!N$62</f>
        <v>Actuals</v>
      </c>
      <c r="O3" s="750" t="str">
        <f xml:space="preserve"> Time!O$62</f>
        <v>Actuals</v>
      </c>
      <c r="P3" s="750" t="str">
        <f xml:space="preserve"> Time!P$62</f>
        <v>Actuals</v>
      </c>
      <c r="Q3" s="750" t="str">
        <f xml:space="preserve"> Time!Q$62</f>
        <v>Actuals</v>
      </c>
      <c r="R3" s="750" t="str">
        <f xml:space="preserve"> Time!R$62</f>
        <v>Actuals</v>
      </c>
      <c r="S3" s="750" t="str">
        <f xml:space="preserve"> Time!S$62</f>
        <v>Actuals</v>
      </c>
      <c r="T3" s="750" t="str">
        <f xml:space="preserve"> Time!T$62</f>
        <v>Actuals</v>
      </c>
      <c r="U3" s="750" t="str">
        <f xml:space="preserve"> Time!U$62</f>
        <v>Actuals</v>
      </c>
      <c r="V3" s="750" t="str">
        <f xml:space="preserve"> Time!V$62</f>
        <v>Actuals</v>
      </c>
      <c r="W3" s="750" t="str">
        <f xml:space="preserve"> Time!W$62</f>
        <v>Actuals</v>
      </c>
      <c r="X3" s="750" t="str">
        <f xml:space="preserve"> Time!X$62</f>
        <v>Actuals</v>
      </c>
      <c r="Y3" s="750" t="str">
        <f xml:space="preserve"> Time!Y$62</f>
        <v>Forecast</v>
      </c>
      <c r="Z3" s="750" t="str">
        <f xml:space="preserve"> Time!Z$62</f>
        <v>Forecast</v>
      </c>
      <c r="AA3" s="750" t="str">
        <f xml:space="preserve"> Time!AA$62</f>
        <v>Forecast</v>
      </c>
      <c r="AB3" s="750" t="str">
        <f xml:space="preserve"> Time!AB$62</f>
        <v>Forecast</v>
      </c>
      <c r="AC3" s="750" t="str">
        <f xml:space="preserve"> Time!AC$62</f>
        <v>Forecast</v>
      </c>
      <c r="AD3" s="750" t="str">
        <f xml:space="preserve"> Time!AD$62</f>
        <v>Forecast</v>
      </c>
      <c r="AE3" s="750" t="str">
        <f xml:space="preserve"> Time!AE$62</f>
        <v>Forecast</v>
      </c>
      <c r="AF3" s="750" t="str">
        <f xml:space="preserve"> Time!AF$62</f>
        <v>Forecast</v>
      </c>
      <c r="AG3" s="750" t="str">
        <f xml:space="preserve"> Time!AG$62</f>
        <v>Forecast</v>
      </c>
      <c r="AH3" s="750" t="str">
        <f xml:space="preserve"> Time!AH$62</f>
        <v>Forecast</v>
      </c>
      <c r="AI3" s="750" t="str">
        <f xml:space="preserve"> Time!AI$62</f>
        <v>Forecast</v>
      </c>
      <c r="AJ3" s="750" t="str">
        <f xml:space="preserve"> Time!AJ$62</f>
        <v>Forecast</v>
      </c>
      <c r="AK3" s="750" t="str">
        <f xml:space="preserve"> Time!AK$62</f>
        <v>Forecast</v>
      </c>
      <c r="AL3" s="750" t="str">
        <f xml:space="preserve"> Time!AL$62</f>
        <v>Forecast</v>
      </c>
      <c r="AM3" s="750" t="str">
        <f xml:space="preserve"> Time!AM$62</f>
        <v>Forecast</v>
      </c>
      <c r="AN3" s="750" t="str">
        <f xml:space="preserve"> Time!AN$62</f>
        <v>Forecast</v>
      </c>
      <c r="AO3" s="750" t="str">
        <f xml:space="preserve"> Time!AO$62</f>
        <v>Forecast</v>
      </c>
      <c r="AP3" s="750" t="str">
        <f xml:space="preserve"> Time!AP$62</f>
        <v>Forecast</v>
      </c>
      <c r="AQ3" s="750" t="str">
        <f xml:space="preserve"> Time!AQ$62</f>
        <v>Forecast</v>
      </c>
      <c r="AR3" s="750" t="str">
        <f xml:space="preserve"> Time!AR$62</f>
        <v>Forecast</v>
      </c>
      <c r="AS3" s="750" t="str">
        <f xml:space="preserve"> Time!AS$62</f>
        <v>Forecast</v>
      </c>
      <c r="AT3" s="750" t="str">
        <f xml:space="preserve"> Time!AT$62</f>
        <v>Forecast</v>
      </c>
      <c r="AU3" s="750" t="str">
        <f xml:space="preserve"> Time!AU$62</f>
        <v>Forecast</v>
      </c>
      <c r="AV3" s="750" t="str">
        <f xml:space="preserve"> Time!AV$62</f>
        <v>Forecast</v>
      </c>
      <c r="AW3" s="750" t="str">
        <f xml:space="preserve"> Time!AW$62</f>
        <v>Forecast</v>
      </c>
      <c r="AX3" s="750" t="str">
        <f xml:space="preserve"> Time!AX$62</f>
        <v>Forecast</v>
      </c>
      <c r="AY3" s="750" t="str">
        <f xml:space="preserve"> Time!AY$62</f>
        <v>Forecast</v>
      </c>
      <c r="AZ3" s="750" t="str">
        <f xml:space="preserve"> Time!AZ$62</f>
        <v>Forecast</v>
      </c>
      <c r="BA3" s="750" t="str">
        <f xml:space="preserve"> Time!BA$62</f>
        <v>Forecast</v>
      </c>
      <c r="BB3" s="750" t="str">
        <f xml:space="preserve"> Time!BB$62</f>
        <v>Forecast</v>
      </c>
      <c r="BC3" s="750" t="str">
        <f xml:space="preserve"> Time!BC$62</f>
        <v>Forecast</v>
      </c>
      <c r="BD3" s="750" t="str">
        <f xml:space="preserve"> Time!BD$62</f>
        <v>Forecast</v>
      </c>
      <c r="BE3" s="750" t="str">
        <f xml:space="preserve"> Time!BE$62</f>
        <v>Forecast</v>
      </c>
      <c r="BF3" s="750" t="str">
        <f xml:space="preserve"> Time!BF$62</f>
        <v>Forecast</v>
      </c>
      <c r="BG3" s="750" t="str">
        <f xml:space="preserve"> Time!BG$62</f>
        <v>Forecast</v>
      </c>
      <c r="BH3" s="750" t="str">
        <f xml:space="preserve"> Time!BH$62</f>
        <v>Forecast</v>
      </c>
      <c r="BI3" s="750" t="str">
        <f xml:space="preserve"> Time!BI$62</f>
        <v>Forecast</v>
      </c>
      <c r="BJ3" s="750" t="str">
        <f xml:space="preserve"> Time!BJ$62</f>
        <v>Forecast</v>
      </c>
      <c r="BK3" s="750" t="str">
        <f xml:space="preserve"> Time!BK$62</f>
        <v>Forecast</v>
      </c>
      <c r="BL3" s="750" t="str">
        <f xml:space="preserve"> Time!BL$62</f>
        <v>Forecast</v>
      </c>
      <c r="BM3" s="750" t="str">
        <f xml:space="preserve"> Time!BM$62</f>
        <v>Forecast</v>
      </c>
      <c r="BN3" s="750" t="str">
        <f xml:space="preserve"> Time!BN$62</f>
        <v>Forecast</v>
      </c>
      <c r="BO3" s="750" t="str">
        <f xml:space="preserve"> Time!BO$62</f>
        <v>Forecast</v>
      </c>
      <c r="BP3" s="750" t="str">
        <f xml:space="preserve"> Time!BP$62</f>
        <v>Forecast</v>
      </c>
      <c r="BQ3" s="750" t="str">
        <f xml:space="preserve"> Time!BQ$62</f>
        <v>Forecast</v>
      </c>
      <c r="BR3" s="750" t="str">
        <f xml:space="preserve"> Time!BR$62</f>
        <v>Forecast</v>
      </c>
      <c r="BS3" s="750" t="str">
        <f xml:space="preserve"> Time!BS$62</f>
        <v>Forecast</v>
      </c>
      <c r="BT3" s="750" t="str">
        <f xml:space="preserve"> Time!BT$62</f>
        <v>Forecast</v>
      </c>
      <c r="BU3" s="750" t="str">
        <f xml:space="preserve"> Time!BU$62</f>
        <v>Forecast</v>
      </c>
      <c r="BV3" s="750" t="str">
        <f xml:space="preserve"> Time!BV$62</f>
        <v>Forecast</v>
      </c>
      <c r="BW3" s="750" t="str">
        <f xml:space="preserve"> Time!BW$62</f>
        <v>Forecast</v>
      </c>
      <c r="BX3" s="750" t="str">
        <f xml:space="preserve"> Time!BX$62</f>
        <v>Forecast</v>
      </c>
      <c r="BY3" s="750" t="str">
        <f xml:space="preserve"> Time!BY$62</f>
        <v>Forecast</v>
      </c>
      <c r="BZ3" s="750" t="str">
        <f xml:space="preserve"> Time!BZ$62</f>
        <v>Forecast</v>
      </c>
      <c r="CA3" s="750" t="str">
        <f xml:space="preserve"> Time!CA$62</f>
        <v>Forecast</v>
      </c>
      <c r="CB3" s="750" t="str">
        <f xml:space="preserve"> Time!CB$62</f>
        <v>Forecast</v>
      </c>
      <c r="CC3" s="750" t="str">
        <f xml:space="preserve"> Time!CC$62</f>
        <v>Forecast</v>
      </c>
      <c r="CD3" s="750" t="str">
        <f xml:space="preserve"> Time!CD$62</f>
        <v>Forecast</v>
      </c>
      <c r="CE3" s="751" t="str">
        <f xml:space="preserve"> Time!CE$62</f>
        <v>Forecast</v>
      </c>
      <c r="CF3" s="751" t="str">
        <f xml:space="preserve"> Time!CF$62</f>
        <v>Forecast</v>
      </c>
    </row>
    <row r="4" spans="1:84" s="539" customFormat="1" x14ac:dyDescent="0.25">
      <c r="A4" s="540"/>
      <c r="B4" s="540"/>
      <c r="C4" s="540"/>
      <c r="D4" s="541"/>
      <c r="E4" s="542" t="str">
        <f xml:space="preserve"> Time!E$78</f>
        <v>Financial year ending</v>
      </c>
      <c r="F4" s="542"/>
      <c r="G4" s="542"/>
      <c r="H4" s="542"/>
      <c r="I4" s="542"/>
      <c r="J4" s="541"/>
      <c r="K4" s="541"/>
      <c r="L4" s="541">
        <f xml:space="preserve"> Time!L$78</f>
        <v>43190</v>
      </c>
      <c r="M4" s="541">
        <f xml:space="preserve"> Time!M$78</f>
        <v>43555</v>
      </c>
      <c r="N4" s="585">
        <f xml:space="preserve"> Time!N$78</f>
        <v>43555</v>
      </c>
      <c r="O4" s="541">
        <f xml:space="preserve"> Time!O$78</f>
        <v>43555</v>
      </c>
      <c r="P4" s="541">
        <f xml:space="preserve"> Time!P$78</f>
        <v>43555</v>
      </c>
      <c r="Q4" s="541">
        <f xml:space="preserve"> Time!Q$78</f>
        <v>43555</v>
      </c>
      <c r="R4" s="541">
        <f xml:space="preserve"> Time!R$78</f>
        <v>43555</v>
      </c>
      <c r="S4" s="541">
        <f xml:space="preserve"> Time!S$78</f>
        <v>43555</v>
      </c>
      <c r="T4" s="541">
        <f xml:space="preserve"> Time!T$78</f>
        <v>43555</v>
      </c>
      <c r="U4" s="541">
        <f xml:space="preserve"> Time!U$78</f>
        <v>43555</v>
      </c>
      <c r="V4" s="541">
        <f xml:space="preserve"> Time!V$78</f>
        <v>43555</v>
      </c>
      <c r="W4" s="541">
        <f xml:space="preserve"> Time!W$78</f>
        <v>43555</v>
      </c>
      <c r="X4" s="541">
        <f xml:space="preserve"> Time!X$78</f>
        <v>43555</v>
      </c>
      <c r="Y4" s="541">
        <f xml:space="preserve"> Time!Y$78</f>
        <v>43921</v>
      </c>
      <c r="Z4" s="541">
        <f xml:space="preserve"> Time!Z$78</f>
        <v>43921</v>
      </c>
      <c r="AA4" s="541">
        <f xml:space="preserve"> Time!AA$78</f>
        <v>43921</v>
      </c>
      <c r="AB4" s="541">
        <f xml:space="preserve"> Time!AB$78</f>
        <v>43921</v>
      </c>
      <c r="AC4" s="541">
        <f xml:space="preserve"> Time!AC$78</f>
        <v>43921</v>
      </c>
      <c r="AD4" s="541">
        <f xml:space="preserve"> Time!AD$78</f>
        <v>43921</v>
      </c>
      <c r="AE4" s="541">
        <f xml:space="preserve"> Time!AE$78</f>
        <v>43921</v>
      </c>
      <c r="AF4" s="541">
        <f xml:space="preserve"> Time!AF$78</f>
        <v>43921</v>
      </c>
      <c r="AG4" s="541">
        <f xml:space="preserve"> Time!AG$78</f>
        <v>43921</v>
      </c>
      <c r="AH4" s="541">
        <f xml:space="preserve"> Time!AH$78</f>
        <v>43921</v>
      </c>
      <c r="AI4" s="541">
        <f xml:space="preserve"> Time!AI$78</f>
        <v>43921</v>
      </c>
      <c r="AJ4" s="541">
        <f xml:space="preserve"> Time!AJ$78</f>
        <v>43921</v>
      </c>
      <c r="AK4" s="541">
        <f xml:space="preserve"> Time!AK$78</f>
        <v>44286</v>
      </c>
      <c r="AL4" s="541">
        <f xml:space="preserve"> Time!AL$78</f>
        <v>44286</v>
      </c>
      <c r="AM4" s="541">
        <f xml:space="preserve"> Time!AM$78</f>
        <v>44286</v>
      </c>
      <c r="AN4" s="541">
        <f xml:space="preserve"> Time!AN$78</f>
        <v>44286</v>
      </c>
      <c r="AO4" s="541">
        <f xml:space="preserve"> Time!AO$78</f>
        <v>44286</v>
      </c>
      <c r="AP4" s="541">
        <f xml:space="preserve"> Time!AP$78</f>
        <v>44286</v>
      </c>
      <c r="AQ4" s="541">
        <f xml:space="preserve"> Time!AQ$78</f>
        <v>44286</v>
      </c>
      <c r="AR4" s="541">
        <f xml:space="preserve"> Time!AR$78</f>
        <v>44286</v>
      </c>
      <c r="AS4" s="541">
        <f xml:space="preserve"> Time!AS$78</f>
        <v>44286</v>
      </c>
      <c r="AT4" s="541">
        <f xml:space="preserve"> Time!AT$78</f>
        <v>44286</v>
      </c>
      <c r="AU4" s="541">
        <f xml:space="preserve"> Time!AU$78</f>
        <v>44286</v>
      </c>
      <c r="AV4" s="541">
        <f xml:space="preserve"> Time!AV$78</f>
        <v>44286</v>
      </c>
      <c r="AW4" s="541">
        <f xml:space="preserve"> Time!AW$78</f>
        <v>44651</v>
      </c>
      <c r="AX4" s="541">
        <f xml:space="preserve"> Time!AX$78</f>
        <v>44651</v>
      </c>
      <c r="AY4" s="541">
        <f xml:space="preserve"> Time!AY$78</f>
        <v>44651</v>
      </c>
      <c r="AZ4" s="541">
        <f xml:space="preserve"> Time!AZ$78</f>
        <v>44651</v>
      </c>
      <c r="BA4" s="541">
        <f xml:space="preserve"> Time!BA$78</f>
        <v>44651</v>
      </c>
      <c r="BB4" s="541">
        <f xml:space="preserve"> Time!BB$78</f>
        <v>44651</v>
      </c>
      <c r="BC4" s="541">
        <f xml:space="preserve"> Time!BC$78</f>
        <v>44651</v>
      </c>
      <c r="BD4" s="541">
        <f xml:space="preserve"> Time!BD$78</f>
        <v>44651</v>
      </c>
      <c r="BE4" s="541">
        <f xml:space="preserve"> Time!BE$78</f>
        <v>44651</v>
      </c>
      <c r="BF4" s="541">
        <f xml:space="preserve"> Time!BF$78</f>
        <v>44651</v>
      </c>
      <c r="BG4" s="541">
        <f xml:space="preserve"> Time!BG$78</f>
        <v>44651</v>
      </c>
      <c r="BH4" s="541">
        <f xml:space="preserve"> Time!BH$78</f>
        <v>44651</v>
      </c>
      <c r="BI4" s="541">
        <f xml:space="preserve"> Time!BI$78</f>
        <v>45016</v>
      </c>
      <c r="BJ4" s="541">
        <f xml:space="preserve"> Time!BJ$78</f>
        <v>45016</v>
      </c>
      <c r="BK4" s="541">
        <f xml:space="preserve"> Time!BK$78</f>
        <v>45016</v>
      </c>
      <c r="BL4" s="541">
        <f xml:space="preserve"> Time!BL$78</f>
        <v>45016</v>
      </c>
      <c r="BM4" s="541">
        <f xml:space="preserve"> Time!BM$78</f>
        <v>45016</v>
      </c>
      <c r="BN4" s="541">
        <f xml:space="preserve"> Time!BN$78</f>
        <v>45016</v>
      </c>
      <c r="BO4" s="541">
        <f xml:space="preserve"> Time!BO$78</f>
        <v>45016</v>
      </c>
      <c r="BP4" s="541">
        <f xml:space="preserve"> Time!BP$78</f>
        <v>45016</v>
      </c>
      <c r="BQ4" s="541">
        <f xml:space="preserve"> Time!BQ$78</f>
        <v>45016</v>
      </c>
      <c r="BR4" s="541">
        <f xml:space="preserve"> Time!BR$78</f>
        <v>45016</v>
      </c>
      <c r="BS4" s="541">
        <f xml:space="preserve"> Time!BS$78</f>
        <v>45016</v>
      </c>
      <c r="BT4" s="541">
        <f xml:space="preserve"> Time!BT$78</f>
        <v>45016</v>
      </c>
      <c r="BU4" s="541">
        <f xml:space="preserve"> Time!BU$78</f>
        <v>45382</v>
      </c>
      <c r="BV4" s="541">
        <f xml:space="preserve"> Time!BV$78</f>
        <v>45382</v>
      </c>
      <c r="BW4" s="541">
        <f xml:space="preserve"> Time!BW$78</f>
        <v>45382</v>
      </c>
      <c r="BX4" s="541">
        <f xml:space="preserve"> Time!BX$78</f>
        <v>45382</v>
      </c>
      <c r="BY4" s="541">
        <f xml:space="preserve"> Time!BY$78</f>
        <v>45382</v>
      </c>
      <c r="BZ4" s="541">
        <f xml:space="preserve"> Time!BZ$78</f>
        <v>45382</v>
      </c>
      <c r="CA4" s="541">
        <f xml:space="preserve"> Time!CA$78</f>
        <v>45382</v>
      </c>
      <c r="CB4" s="541">
        <f xml:space="preserve"> Time!CB$78</f>
        <v>45382</v>
      </c>
      <c r="CC4" s="541">
        <f xml:space="preserve"> Time!CC$78</f>
        <v>45382</v>
      </c>
      <c r="CD4" s="541">
        <f xml:space="preserve"> Time!CD$78</f>
        <v>45382</v>
      </c>
      <c r="CE4" s="541">
        <f xml:space="preserve"> Time!CE$78</f>
        <v>45382</v>
      </c>
      <c r="CF4" s="541">
        <f xml:space="preserve"> Time!CF$78</f>
        <v>45382</v>
      </c>
    </row>
    <row r="5" spans="1:84" s="548" customFormat="1" x14ac:dyDescent="0.25">
      <c r="A5" s="543"/>
      <c r="B5" s="543"/>
      <c r="C5" s="543"/>
      <c r="D5" s="544"/>
      <c r="E5" s="545" t="str">
        <f xml:space="preserve"> Time!E$11</f>
        <v>Model column counter</v>
      </c>
      <c r="F5" s="546" t="s">
        <v>8</v>
      </c>
      <c r="G5" s="547" t="s">
        <v>9</v>
      </c>
      <c r="H5" s="547" t="s">
        <v>15</v>
      </c>
      <c r="I5" s="547" t="s">
        <v>16</v>
      </c>
      <c r="J5" s="546" t="s">
        <v>10</v>
      </c>
      <c r="K5" s="544"/>
      <c r="L5" s="544">
        <f xml:space="preserve"> Time!L$11</f>
        <v>1</v>
      </c>
      <c r="M5" s="544">
        <f xml:space="preserve"> Time!M$11</f>
        <v>2</v>
      </c>
      <c r="N5" s="544">
        <f xml:space="preserve"> Time!N$11</f>
        <v>3</v>
      </c>
      <c r="O5" s="544">
        <f xml:space="preserve"> Time!O$11</f>
        <v>4</v>
      </c>
      <c r="P5" s="544">
        <f xml:space="preserve"> Time!P$11</f>
        <v>5</v>
      </c>
      <c r="Q5" s="544">
        <f xml:space="preserve"> Time!Q$11</f>
        <v>6</v>
      </c>
      <c r="R5" s="544">
        <f xml:space="preserve"> Time!R$11</f>
        <v>7</v>
      </c>
      <c r="S5" s="544">
        <f xml:space="preserve"> Time!S$11</f>
        <v>8</v>
      </c>
      <c r="T5" s="544">
        <f xml:space="preserve"> Time!T$11</f>
        <v>9</v>
      </c>
      <c r="U5" s="544">
        <f xml:space="preserve"> Time!U$11</f>
        <v>10</v>
      </c>
      <c r="V5" s="544">
        <f xml:space="preserve"> Time!V$11</f>
        <v>11</v>
      </c>
      <c r="W5" s="544">
        <f xml:space="preserve"> Time!W$11</f>
        <v>12</v>
      </c>
      <c r="X5" s="544">
        <f xml:space="preserve"> Time!X$11</f>
        <v>13</v>
      </c>
      <c r="Y5" s="544">
        <f xml:space="preserve"> Time!Y$11</f>
        <v>14</v>
      </c>
      <c r="Z5" s="544">
        <f xml:space="preserve"> Time!Z$11</f>
        <v>15</v>
      </c>
      <c r="AA5" s="544">
        <f xml:space="preserve"> Time!AA$11</f>
        <v>16</v>
      </c>
      <c r="AB5" s="544">
        <f xml:space="preserve"> Time!AB$11</f>
        <v>17</v>
      </c>
      <c r="AC5" s="544">
        <f xml:space="preserve"> Time!AC$11</f>
        <v>18</v>
      </c>
      <c r="AD5" s="544">
        <f xml:space="preserve"> Time!AD$11</f>
        <v>19</v>
      </c>
      <c r="AE5" s="544">
        <f xml:space="preserve"> Time!AE$11</f>
        <v>20</v>
      </c>
      <c r="AF5" s="544">
        <f xml:space="preserve"> Time!AF$11</f>
        <v>21</v>
      </c>
      <c r="AG5" s="544">
        <f xml:space="preserve"> Time!AG$11</f>
        <v>22</v>
      </c>
      <c r="AH5" s="544">
        <f xml:space="preserve"> Time!AH$11</f>
        <v>23</v>
      </c>
      <c r="AI5" s="544">
        <f xml:space="preserve"> Time!AI$11</f>
        <v>24</v>
      </c>
      <c r="AJ5" s="544">
        <f xml:space="preserve"> Time!AJ$11</f>
        <v>25</v>
      </c>
      <c r="AK5" s="544">
        <f xml:space="preserve"> Time!AK$11</f>
        <v>26</v>
      </c>
      <c r="AL5" s="544">
        <f xml:space="preserve"> Time!AL$11</f>
        <v>27</v>
      </c>
      <c r="AM5" s="544">
        <f xml:space="preserve"> Time!AM$11</f>
        <v>28</v>
      </c>
      <c r="AN5" s="544">
        <f xml:space="preserve"> Time!AN$11</f>
        <v>29</v>
      </c>
      <c r="AO5" s="544">
        <f xml:space="preserve"> Time!AO$11</f>
        <v>30</v>
      </c>
      <c r="AP5" s="544">
        <f xml:space="preserve"> Time!AP$11</f>
        <v>31</v>
      </c>
      <c r="AQ5" s="544">
        <f xml:space="preserve"> Time!AQ$11</f>
        <v>32</v>
      </c>
      <c r="AR5" s="544">
        <f xml:space="preserve"> Time!AR$11</f>
        <v>33</v>
      </c>
      <c r="AS5" s="544">
        <f xml:space="preserve"> Time!AS$11</f>
        <v>34</v>
      </c>
      <c r="AT5" s="544">
        <f xml:space="preserve"> Time!AT$11</f>
        <v>35</v>
      </c>
      <c r="AU5" s="544">
        <f xml:space="preserve"> Time!AU$11</f>
        <v>36</v>
      </c>
      <c r="AV5" s="544">
        <f xml:space="preserve"> Time!AV$11</f>
        <v>37</v>
      </c>
      <c r="AW5" s="544">
        <f xml:space="preserve"> Time!AW$11</f>
        <v>38</v>
      </c>
      <c r="AX5" s="544">
        <f xml:space="preserve"> Time!AX$11</f>
        <v>39</v>
      </c>
      <c r="AY5" s="544">
        <f xml:space="preserve"> Time!AY$11</f>
        <v>40</v>
      </c>
      <c r="AZ5" s="544">
        <f xml:space="preserve"> Time!AZ$11</f>
        <v>41</v>
      </c>
      <c r="BA5" s="544">
        <f xml:space="preserve"> Time!BA$11</f>
        <v>42</v>
      </c>
      <c r="BB5" s="544">
        <f xml:space="preserve"> Time!BB$11</f>
        <v>43</v>
      </c>
      <c r="BC5" s="544">
        <f xml:space="preserve"> Time!BC$11</f>
        <v>44</v>
      </c>
      <c r="BD5" s="544">
        <f xml:space="preserve"> Time!BD$11</f>
        <v>45</v>
      </c>
      <c r="BE5" s="544">
        <f xml:space="preserve"> Time!BE$11</f>
        <v>46</v>
      </c>
      <c r="BF5" s="544">
        <f xml:space="preserve"> Time!BF$11</f>
        <v>47</v>
      </c>
      <c r="BG5" s="544">
        <f xml:space="preserve"> Time!BG$11</f>
        <v>48</v>
      </c>
      <c r="BH5" s="544">
        <f xml:space="preserve"> Time!BH$11</f>
        <v>49</v>
      </c>
      <c r="BI5" s="544">
        <f xml:space="preserve"> Time!BI$11</f>
        <v>50</v>
      </c>
      <c r="BJ5" s="544">
        <f xml:space="preserve"> Time!BJ$11</f>
        <v>51</v>
      </c>
      <c r="BK5" s="544">
        <f xml:space="preserve"> Time!BK$11</f>
        <v>52</v>
      </c>
      <c r="BL5" s="544">
        <f xml:space="preserve"> Time!BL$11</f>
        <v>53</v>
      </c>
      <c r="BM5" s="544">
        <f xml:space="preserve"> Time!BM$11</f>
        <v>54</v>
      </c>
      <c r="BN5" s="544">
        <f xml:space="preserve"> Time!BN$11</f>
        <v>55</v>
      </c>
      <c r="BO5" s="544">
        <f xml:space="preserve"> Time!BO$11</f>
        <v>56</v>
      </c>
      <c r="BP5" s="544">
        <f xml:space="preserve"> Time!BP$11</f>
        <v>57</v>
      </c>
      <c r="BQ5" s="544">
        <f xml:space="preserve"> Time!BQ$11</f>
        <v>58</v>
      </c>
      <c r="BR5" s="544">
        <f xml:space="preserve"> Time!BR$11</f>
        <v>59</v>
      </c>
      <c r="BS5" s="544">
        <f xml:space="preserve"> Time!BS$11</f>
        <v>60</v>
      </c>
      <c r="BT5" s="544">
        <f xml:space="preserve"> Time!BT$11</f>
        <v>61</v>
      </c>
      <c r="BU5" s="544">
        <f xml:space="preserve"> Time!BU$11</f>
        <v>62</v>
      </c>
      <c r="BV5" s="544">
        <f xml:space="preserve"> Time!BV$11</f>
        <v>63</v>
      </c>
      <c r="BW5" s="544">
        <f xml:space="preserve"> Time!BW$11</f>
        <v>64</v>
      </c>
      <c r="BX5" s="544">
        <f xml:space="preserve"> Time!BX$11</f>
        <v>65</v>
      </c>
      <c r="BY5" s="544">
        <f xml:space="preserve"> Time!BY$11</f>
        <v>66</v>
      </c>
      <c r="BZ5" s="544">
        <f xml:space="preserve"> Time!BZ$11</f>
        <v>67</v>
      </c>
      <c r="CA5" s="544">
        <f xml:space="preserve"> Time!CA$11</f>
        <v>68</v>
      </c>
      <c r="CB5" s="544">
        <f xml:space="preserve"> Time!CB$11</f>
        <v>69</v>
      </c>
      <c r="CC5" s="544">
        <f xml:space="preserve"> Time!CC$11</f>
        <v>70</v>
      </c>
      <c r="CD5" s="544">
        <f xml:space="preserve"> Time!CD$11</f>
        <v>71</v>
      </c>
      <c r="CE5" s="544">
        <f xml:space="preserve"> Time!CE$11</f>
        <v>72</v>
      </c>
      <c r="CF5" s="544">
        <f xml:space="preserve"> Time!CF$11</f>
        <v>73</v>
      </c>
    </row>
    <row r="6" spans="1:84" x14ac:dyDescent="0.25">
      <c r="F6" s="5"/>
      <c r="G6" s="5"/>
      <c r="H6" s="5"/>
      <c r="I6" s="5"/>
      <c r="J6" s="52"/>
      <c r="AE6" s="334"/>
      <c r="AF6" s="334"/>
      <c r="AG6" s="334"/>
      <c r="AH6" s="334"/>
      <c r="AI6" s="334"/>
      <c r="AJ6" s="334"/>
      <c r="AK6" s="334"/>
      <c r="AL6" s="334"/>
      <c r="AM6" s="334"/>
      <c r="AN6" s="334"/>
      <c r="AO6" s="334"/>
      <c r="AP6" s="334"/>
      <c r="AQ6" s="334"/>
      <c r="AR6" s="334"/>
      <c r="AS6" s="334"/>
      <c r="AT6" s="334"/>
      <c r="AU6" s="334"/>
      <c r="AV6" s="334"/>
      <c r="AW6" s="334"/>
      <c r="AX6" s="334"/>
      <c r="AY6" s="334"/>
      <c r="AZ6" s="334"/>
      <c r="BA6" s="334"/>
      <c r="BB6" s="334"/>
      <c r="BC6" s="334"/>
      <c r="BD6" s="334"/>
      <c r="BE6" s="334"/>
      <c r="BF6" s="334"/>
      <c r="BG6" s="334"/>
      <c r="BH6" s="334"/>
      <c r="BI6" s="334"/>
      <c r="BJ6" s="334"/>
      <c r="BK6" s="334"/>
      <c r="BL6" s="334"/>
      <c r="BM6" s="334"/>
      <c r="BN6" s="334"/>
      <c r="BO6" s="334"/>
      <c r="BP6" s="334"/>
      <c r="BQ6" s="334"/>
      <c r="BR6" s="334"/>
      <c r="BS6" s="334"/>
      <c r="BT6" s="334"/>
      <c r="BU6" s="334"/>
      <c r="BV6" s="334"/>
      <c r="BW6" s="334"/>
      <c r="BX6" s="334"/>
      <c r="BY6" s="334"/>
      <c r="BZ6" s="334"/>
      <c r="CA6" s="334"/>
      <c r="CB6" s="334"/>
      <c r="CC6" s="334"/>
      <c r="CD6" s="334"/>
      <c r="CE6" s="334"/>
      <c r="CF6" s="334"/>
    </row>
    <row r="7" spans="1:84" s="362" customFormat="1" x14ac:dyDescent="0.25">
      <c r="A7" s="368"/>
      <c r="B7" s="375" t="s">
        <v>158</v>
      </c>
      <c r="C7" s="368"/>
      <c r="D7" s="368"/>
      <c r="E7" s="368"/>
      <c r="F7" s="368"/>
      <c r="G7" s="368"/>
      <c r="H7" s="368"/>
      <c r="I7" s="368"/>
      <c r="J7" s="410"/>
      <c r="K7" s="410"/>
      <c r="L7" s="410"/>
      <c r="M7" s="410"/>
      <c r="N7" s="410"/>
      <c r="O7" s="410"/>
      <c r="P7" s="410"/>
      <c r="Q7" s="410"/>
      <c r="R7" s="410"/>
      <c r="S7" s="410"/>
      <c r="T7" s="410"/>
      <c r="U7" s="410"/>
      <c r="V7" s="410"/>
      <c r="W7" s="410"/>
      <c r="X7" s="410"/>
      <c r="Y7" s="410"/>
      <c r="Z7" s="410"/>
      <c r="AA7" s="410"/>
      <c r="AB7" s="410"/>
      <c r="AC7" s="410"/>
      <c r="AD7" s="410"/>
      <c r="AE7" s="410"/>
      <c r="AF7" s="410"/>
      <c r="AG7" s="410"/>
      <c r="AH7" s="410"/>
      <c r="AI7" s="410"/>
      <c r="AJ7" s="410"/>
      <c r="AK7" s="410"/>
      <c r="AL7" s="410"/>
      <c r="AM7" s="410"/>
      <c r="AN7" s="410"/>
      <c r="AO7" s="410"/>
      <c r="AP7" s="410"/>
      <c r="AQ7" s="410"/>
      <c r="AR7" s="410"/>
      <c r="AS7" s="410"/>
      <c r="AT7" s="410"/>
      <c r="AU7" s="410"/>
      <c r="AV7" s="410"/>
      <c r="AW7" s="410"/>
      <c r="AX7" s="410"/>
      <c r="AY7" s="410"/>
      <c r="AZ7" s="410"/>
      <c r="BA7" s="410"/>
      <c r="BB7" s="410"/>
      <c r="BC7" s="410"/>
      <c r="BD7" s="410"/>
      <c r="BE7" s="410"/>
      <c r="BF7" s="410"/>
      <c r="BG7" s="410"/>
      <c r="BH7" s="410"/>
      <c r="BI7" s="410"/>
      <c r="BJ7" s="410"/>
      <c r="BK7" s="410"/>
      <c r="BL7" s="410"/>
      <c r="BM7" s="410"/>
      <c r="BN7" s="410"/>
      <c r="BO7" s="410"/>
      <c r="BP7" s="410"/>
      <c r="BQ7" s="410"/>
      <c r="BR7" s="410"/>
      <c r="BS7" s="410"/>
      <c r="BT7" s="410"/>
      <c r="BU7" s="410"/>
      <c r="BV7" s="410"/>
      <c r="BW7" s="410"/>
      <c r="BX7" s="410"/>
      <c r="BY7" s="410"/>
      <c r="BZ7" s="410"/>
      <c r="CA7" s="410"/>
      <c r="CB7" s="410"/>
      <c r="CC7" s="410"/>
      <c r="CD7" s="410"/>
      <c r="CE7" s="410"/>
      <c r="CF7" s="410"/>
    </row>
    <row r="8" spans="1:84" x14ac:dyDescent="0.25">
      <c r="A8" s="116"/>
      <c r="D8" s="114"/>
      <c r="E8" s="115"/>
      <c r="F8" s="116"/>
      <c r="G8" s="115"/>
      <c r="H8" s="115"/>
      <c r="I8" s="115"/>
      <c r="AE8" s="334"/>
      <c r="AF8" s="334"/>
      <c r="AG8" s="334"/>
      <c r="AH8" s="334"/>
      <c r="AI8" s="334"/>
      <c r="AJ8" s="334"/>
      <c r="AK8" s="334"/>
      <c r="AL8" s="334"/>
      <c r="AM8" s="334"/>
      <c r="AN8" s="334"/>
      <c r="AO8" s="334"/>
      <c r="AP8" s="334"/>
      <c r="AQ8" s="334"/>
      <c r="AR8" s="334"/>
      <c r="AS8" s="334"/>
      <c r="AT8" s="334"/>
      <c r="AU8" s="334"/>
      <c r="AV8" s="334"/>
      <c r="AW8" s="334"/>
      <c r="AX8" s="334"/>
      <c r="AY8" s="334"/>
      <c r="AZ8" s="334"/>
      <c r="BA8" s="334"/>
      <c r="BB8" s="334"/>
      <c r="BC8" s="334"/>
      <c r="BD8" s="334"/>
      <c r="BE8" s="334"/>
      <c r="BF8" s="334"/>
      <c r="BG8" s="334"/>
      <c r="BH8" s="334"/>
      <c r="BI8" s="334"/>
      <c r="BJ8" s="334"/>
      <c r="BK8" s="334"/>
      <c r="BL8" s="334"/>
      <c r="BM8" s="334"/>
      <c r="BN8" s="334"/>
      <c r="BO8" s="334"/>
      <c r="BP8" s="334"/>
      <c r="BQ8" s="334"/>
      <c r="BR8" s="334"/>
      <c r="BS8" s="334"/>
      <c r="BT8" s="334"/>
      <c r="BU8" s="334"/>
      <c r="BV8" s="334"/>
      <c r="BW8" s="334"/>
      <c r="BX8" s="334"/>
      <c r="BY8" s="334"/>
      <c r="BZ8" s="334"/>
      <c r="CA8" s="334"/>
      <c r="CB8" s="334"/>
      <c r="CC8" s="334"/>
      <c r="CD8" s="334"/>
      <c r="CE8" s="334"/>
      <c r="CF8" s="334"/>
    </row>
    <row r="9" spans="1:84" s="141" customFormat="1" x14ac:dyDescent="0.25">
      <c r="A9" s="190"/>
      <c r="B9" s="232"/>
      <c r="C9" s="190" t="s">
        <v>59</v>
      </c>
      <c r="D9" s="190"/>
      <c r="E9" s="190"/>
      <c r="F9" s="190"/>
      <c r="G9" s="190"/>
      <c r="H9" s="190"/>
      <c r="I9" s="190"/>
      <c r="J9" s="410"/>
      <c r="K9" s="410"/>
      <c r="L9" s="410"/>
      <c r="M9" s="410"/>
      <c r="N9" s="410"/>
      <c r="O9" s="410"/>
      <c r="P9" s="410"/>
      <c r="Q9" s="410"/>
      <c r="R9" s="410"/>
      <c r="S9" s="410"/>
      <c r="T9" s="410"/>
      <c r="U9" s="410"/>
      <c r="V9" s="410"/>
      <c r="W9" s="410"/>
      <c r="X9" s="410"/>
      <c r="Y9" s="410"/>
      <c r="Z9" s="410"/>
      <c r="AA9" s="410"/>
      <c r="AB9" s="410"/>
      <c r="AC9" s="410"/>
      <c r="AD9" s="410"/>
      <c r="AE9" s="410"/>
      <c r="AF9" s="410"/>
      <c r="AG9" s="410"/>
      <c r="AH9" s="410"/>
      <c r="AI9" s="410"/>
      <c r="AJ9" s="410"/>
      <c r="AK9" s="410"/>
      <c r="AL9" s="410"/>
      <c r="AM9" s="410"/>
      <c r="AN9" s="410"/>
      <c r="AO9" s="410"/>
      <c r="AP9" s="410"/>
      <c r="AQ9" s="410"/>
      <c r="AR9" s="410"/>
      <c r="AS9" s="410"/>
      <c r="AT9" s="410"/>
      <c r="AU9" s="410"/>
      <c r="AV9" s="410"/>
      <c r="AW9" s="410"/>
      <c r="AX9" s="410"/>
      <c r="AY9" s="410"/>
      <c r="AZ9" s="410"/>
      <c r="BA9" s="410"/>
      <c r="BB9" s="410"/>
      <c r="BC9" s="410"/>
      <c r="BD9" s="410"/>
      <c r="BE9" s="410"/>
      <c r="BF9" s="410"/>
      <c r="BG9" s="410"/>
      <c r="BH9" s="410"/>
      <c r="BI9" s="410"/>
      <c r="BJ9" s="410"/>
      <c r="BK9" s="410"/>
      <c r="BL9" s="410"/>
      <c r="BM9" s="410"/>
      <c r="BN9" s="410"/>
      <c r="BO9" s="410"/>
      <c r="BP9" s="410"/>
      <c r="BQ9" s="410"/>
      <c r="BR9" s="410"/>
      <c r="BS9" s="410"/>
      <c r="BT9" s="410"/>
      <c r="BU9" s="410"/>
      <c r="BV9" s="410"/>
      <c r="BW9" s="410"/>
      <c r="BX9" s="410"/>
      <c r="BY9" s="410"/>
      <c r="BZ9" s="410"/>
      <c r="CA9" s="410"/>
      <c r="CB9" s="410"/>
      <c r="CC9" s="410"/>
      <c r="CD9" s="410"/>
      <c r="CE9" s="410"/>
      <c r="CF9" s="410"/>
    </row>
    <row r="10" spans="1:84" x14ac:dyDescent="0.25">
      <c r="A10" s="116"/>
      <c r="D10" s="114"/>
      <c r="E10" s="115"/>
      <c r="F10" s="116"/>
      <c r="G10" s="116"/>
      <c r="H10" s="116"/>
      <c r="I10" s="116"/>
      <c r="J10" s="52"/>
      <c r="AE10" s="334"/>
      <c r="AF10" s="334"/>
      <c r="AG10" s="334"/>
      <c r="AH10" s="334"/>
      <c r="AI10" s="334"/>
      <c r="AJ10" s="334"/>
      <c r="AK10" s="334"/>
      <c r="AL10" s="334"/>
      <c r="AM10" s="334"/>
      <c r="AN10" s="334"/>
      <c r="AO10" s="334"/>
      <c r="AP10" s="334"/>
      <c r="AQ10" s="334"/>
      <c r="AR10" s="334"/>
      <c r="AS10" s="334"/>
      <c r="AT10" s="334"/>
      <c r="AU10" s="334"/>
      <c r="AV10" s="334"/>
      <c r="AW10" s="334"/>
      <c r="AX10" s="334"/>
      <c r="AY10" s="334"/>
      <c r="AZ10" s="334"/>
      <c r="BA10" s="334"/>
      <c r="BB10" s="334"/>
      <c r="BC10" s="334"/>
      <c r="BD10" s="334"/>
      <c r="BE10" s="334"/>
      <c r="BF10" s="334"/>
      <c r="BG10" s="334"/>
      <c r="BH10" s="334"/>
      <c r="BI10" s="334"/>
      <c r="BJ10" s="334"/>
      <c r="BK10" s="334"/>
      <c r="BL10" s="334"/>
      <c r="BM10" s="334"/>
      <c r="BN10" s="334"/>
      <c r="BO10" s="334"/>
      <c r="BP10" s="334"/>
      <c r="BQ10" s="334"/>
      <c r="BR10" s="334"/>
      <c r="BS10" s="334"/>
      <c r="BT10" s="334"/>
      <c r="BU10" s="334"/>
      <c r="BV10" s="334"/>
      <c r="BW10" s="334"/>
      <c r="BX10" s="334"/>
      <c r="BY10" s="334"/>
      <c r="BZ10" s="334"/>
      <c r="CA10" s="334"/>
      <c r="CB10" s="334"/>
      <c r="CC10" s="334"/>
      <c r="CD10" s="334"/>
      <c r="CE10" s="334"/>
      <c r="CF10" s="334"/>
    </row>
    <row r="11" spans="1:84" s="97" customFormat="1" x14ac:dyDescent="0.25">
      <c r="A11" s="95"/>
      <c r="B11" s="104"/>
      <c r="C11" s="162"/>
      <c r="E11" s="97" t="str">
        <f xml:space="preserve"> InpFor!E$78</f>
        <v>Output VAT rate - Shoes</v>
      </c>
      <c r="F11" s="97">
        <f xml:space="preserve"> InpFor!F$78</f>
        <v>0.2</v>
      </c>
      <c r="G11" s="97" t="str">
        <f xml:space="preserve"> InpFor!G$78</f>
        <v>%</v>
      </c>
      <c r="H11" s="97">
        <f xml:space="preserve"> InpFor!H$78</f>
        <v>0</v>
      </c>
      <c r="I11" s="97" t="str">
        <f xml:space="preserve"> InpFor!I$78</f>
        <v>R.Williams email 15 June 19</v>
      </c>
      <c r="J11" s="532"/>
      <c r="K11" s="532"/>
      <c r="L11" s="532"/>
      <c r="M11" s="532"/>
      <c r="N11" s="532"/>
      <c r="O11" s="532"/>
      <c r="P11" s="532"/>
      <c r="Q11" s="532"/>
      <c r="R11" s="532"/>
      <c r="S11" s="532"/>
      <c r="T11" s="532"/>
      <c r="U11" s="532"/>
      <c r="V11" s="532"/>
      <c r="W11" s="532"/>
      <c r="X11" s="532"/>
      <c r="Y11" s="532"/>
      <c r="Z11" s="532"/>
      <c r="AA11" s="532"/>
      <c r="AB11" s="532"/>
      <c r="AC11" s="532"/>
      <c r="AD11" s="532"/>
      <c r="AE11" s="532"/>
      <c r="AF11" s="532"/>
      <c r="AG11" s="532"/>
      <c r="AH11" s="532"/>
      <c r="AI11" s="532"/>
      <c r="AJ11" s="532"/>
      <c r="AK11" s="532"/>
      <c r="AL11" s="532"/>
      <c r="AM11" s="532"/>
      <c r="AN11" s="532"/>
      <c r="AO11" s="532"/>
      <c r="AP11" s="532"/>
      <c r="AQ11" s="532"/>
      <c r="AR11" s="532"/>
      <c r="AS11" s="532"/>
      <c r="AT11" s="532"/>
      <c r="AU11" s="532"/>
      <c r="AV11" s="532"/>
      <c r="AW11" s="532"/>
      <c r="AX11" s="532"/>
      <c r="AY11" s="532"/>
      <c r="AZ11" s="532"/>
      <c r="BA11" s="532"/>
      <c r="BB11" s="532"/>
      <c r="BC11" s="532"/>
      <c r="BD11" s="532"/>
      <c r="BE11" s="532"/>
      <c r="BF11" s="532"/>
      <c r="BG11" s="532"/>
      <c r="BH11" s="532"/>
      <c r="BI11" s="532"/>
      <c r="BJ11" s="532"/>
      <c r="BK11" s="532"/>
      <c r="BL11" s="532"/>
      <c r="BM11" s="532"/>
      <c r="BN11" s="532"/>
      <c r="BO11" s="532"/>
      <c r="BP11" s="532"/>
      <c r="BQ11" s="532"/>
      <c r="BR11" s="532"/>
      <c r="BS11" s="532"/>
      <c r="BT11" s="532"/>
      <c r="BU11" s="532"/>
      <c r="BV11" s="532"/>
      <c r="BW11" s="532"/>
      <c r="BX11" s="532"/>
      <c r="BY11" s="532"/>
      <c r="BZ11" s="532"/>
      <c r="CA11" s="532"/>
      <c r="CB11" s="532"/>
      <c r="CC11" s="532"/>
      <c r="CD11" s="532"/>
      <c r="CE11" s="532"/>
      <c r="CF11" s="532"/>
    </row>
    <row r="12" spans="1:84" s="97" customFormat="1" x14ac:dyDescent="0.25">
      <c r="A12" s="95"/>
      <c r="B12" s="104"/>
      <c r="C12" s="162"/>
      <c r="E12" s="97" t="str">
        <f xml:space="preserve"> InpFor!E$79</f>
        <v>Output VAT rate - Trainers</v>
      </c>
      <c r="F12" s="97">
        <f xml:space="preserve"> InpFor!F$79</f>
        <v>0.2</v>
      </c>
      <c r="G12" s="97" t="str">
        <f xml:space="preserve"> InpFor!G$79</f>
        <v>%</v>
      </c>
      <c r="H12" s="97">
        <f xml:space="preserve"> InpFor!H$79</f>
        <v>0</v>
      </c>
      <c r="I12" s="97" t="str">
        <f xml:space="preserve"> InpFor!I$79</f>
        <v>R.Williams email 15 June 19</v>
      </c>
      <c r="J12" s="532"/>
      <c r="K12" s="532"/>
      <c r="L12" s="532"/>
      <c r="M12" s="532"/>
      <c r="N12" s="532"/>
      <c r="O12" s="532"/>
      <c r="P12" s="532"/>
      <c r="Q12" s="532"/>
      <c r="R12" s="532"/>
      <c r="S12" s="532"/>
      <c r="T12" s="532"/>
      <c r="U12" s="532"/>
      <c r="V12" s="532"/>
      <c r="W12" s="532"/>
      <c r="X12" s="532"/>
      <c r="Y12" s="532"/>
      <c r="Z12" s="532"/>
      <c r="AA12" s="532"/>
      <c r="AB12" s="532"/>
      <c r="AC12" s="532"/>
      <c r="AD12" s="532"/>
      <c r="AE12" s="532"/>
      <c r="AF12" s="532"/>
      <c r="AG12" s="532"/>
      <c r="AH12" s="532"/>
      <c r="AI12" s="532"/>
      <c r="AJ12" s="532"/>
      <c r="AK12" s="532"/>
      <c r="AL12" s="532"/>
      <c r="AM12" s="532"/>
      <c r="AN12" s="532"/>
      <c r="AO12" s="532"/>
      <c r="AP12" s="532"/>
      <c r="AQ12" s="532"/>
      <c r="AR12" s="532"/>
      <c r="AS12" s="532"/>
      <c r="AT12" s="532"/>
      <c r="AU12" s="532"/>
      <c r="AV12" s="532"/>
      <c r="AW12" s="532"/>
      <c r="AX12" s="532"/>
      <c r="AY12" s="532"/>
      <c r="AZ12" s="532"/>
      <c r="BA12" s="532"/>
      <c r="BB12" s="532"/>
      <c r="BC12" s="532"/>
      <c r="BD12" s="532"/>
      <c r="BE12" s="532"/>
      <c r="BF12" s="532"/>
      <c r="BG12" s="532"/>
      <c r="BH12" s="532"/>
      <c r="BI12" s="532"/>
      <c r="BJ12" s="532"/>
      <c r="BK12" s="532"/>
      <c r="BL12" s="532"/>
      <c r="BM12" s="532"/>
      <c r="BN12" s="532"/>
      <c r="BO12" s="532"/>
      <c r="BP12" s="532"/>
      <c r="BQ12" s="532"/>
      <c r="BR12" s="532"/>
      <c r="BS12" s="532"/>
      <c r="BT12" s="532"/>
      <c r="BU12" s="532"/>
      <c r="BV12" s="532"/>
      <c r="BW12" s="532"/>
      <c r="BX12" s="532"/>
      <c r="BY12" s="532"/>
      <c r="BZ12" s="532"/>
      <c r="CA12" s="532"/>
      <c r="CB12" s="532"/>
      <c r="CC12" s="532"/>
      <c r="CD12" s="532"/>
      <c r="CE12" s="532"/>
      <c r="CF12" s="532"/>
    </row>
    <row r="13" spans="1:84" s="97" customFormat="1" x14ac:dyDescent="0.25">
      <c r="A13" s="95"/>
      <c r="B13" s="104"/>
      <c r="C13" s="162"/>
      <c r="E13" s="97" t="str">
        <f xml:space="preserve"> InpFor!E$80</f>
        <v>Output VAT rate - Boots</v>
      </c>
      <c r="F13" s="97">
        <f xml:space="preserve"> InpFor!F$80</f>
        <v>0.2</v>
      </c>
      <c r="G13" s="97" t="str">
        <f xml:space="preserve"> InpFor!G$80</f>
        <v>%</v>
      </c>
      <c r="H13" s="97">
        <f xml:space="preserve"> InpFor!H$80</f>
        <v>0</v>
      </c>
      <c r="I13" s="97" t="str">
        <f xml:space="preserve"> InpFor!I$80</f>
        <v>R.Williams email 15 June 19</v>
      </c>
      <c r="J13" s="532"/>
      <c r="K13" s="532"/>
      <c r="L13" s="532"/>
      <c r="M13" s="532"/>
      <c r="N13" s="532"/>
      <c r="O13" s="532"/>
      <c r="P13" s="532"/>
      <c r="Q13" s="532"/>
      <c r="R13" s="532"/>
      <c r="S13" s="532"/>
      <c r="T13" s="532"/>
      <c r="U13" s="532"/>
      <c r="V13" s="532"/>
      <c r="W13" s="532"/>
      <c r="X13" s="532"/>
      <c r="Y13" s="532"/>
      <c r="Z13" s="532"/>
      <c r="AA13" s="532"/>
      <c r="AB13" s="532"/>
      <c r="AC13" s="532"/>
      <c r="AD13" s="532"/>
      <c r="AE13" s="532"/>
      <c r="AF13" s="532"/>
      <c r="AG13" s="532"/>
      <c r="AH13" s="532"/>
      <c r="AI13" s="532"/>
      <c r="AJ13" s="532"/>
      <c r="AK13" s="532"/>
      <c r="AL13" s="532"/>
      <c r="AM13" s="532"/>
      <c r="AN13" s="532"/>
      <c r="AO13" s="532"/>
      <c r="AP13" s="532"/>
      <c r="AQ13" s="532"/>
      <c r="AR13" s="532"/>
      <c r="AS13" s="532"/>
      <c r="AT13" s="532"/>
      <c r="AU13" s="532"/>
      <c r="AV13" s="532"/>
      <c r="AW13" s="532"/>
      <c r="AX13" s="532"/>
      <c r="AY13" s="532"/>
      <c r="AZ13" s="532"/>
      <c r="BA13" s="532"/>
      <c r="BB13" s="532"/>
      <c r="BC13" s="532"/>
      <c r="BD13" s="532"/>
      <c r="BE13" s="532"/>
      <c r="BF13" s="532"/>
      <c r="BG13" s="532"/>
      <c r="BH13" s="532"/>
      <c r="BI13" s="532"/>
      <c r="BJ13" s="532"/>
      <c r="BK13" s="532"/>
      <c r="BL13" s="532"/>
      <c r="BM13" s="532"/>
      <c r="BN13" s="532"/>
      <c r="BO13" s="532"/>
      <c r="BP13" s="532"/>
      <c r="BQ13" s="532"/>
      <c r="BR13" s="532"/>
      <c r="BS13" s="532"/>
      <c r="BT13" s="532"/>
      <c r="BU13" s="532"/>
      <c r="BV13" s="532"/>
      <c r="BW13" s="532"/>
      <c r="BX13" s="532"/>
      <c r="BY13" s="532"/>
      <c r="BZ13" s="532"/>
      <c r="CA13" s="532"/>
      <c r="CB13" s="532"/>
      <c r="CC13" s="532"/>
      <c r="CD13" s="532"/>
      <c r="CE13" s="532"/>
      <c r="CF13" s="532"/>
    </row>
    <row r="14" spans="1:84" ht="5.0999999999999996" customHeight="1" x14ac:dyDescent="0.25">
      <c r="A14" s="116"/>
      <c r="D14" s="114"/>
      <c r="E14" s="115"/>
      <c r="F14" s="116"/>
      <c r="G14" s="116"/>
      <c r="H14" s="116"/>
      <c r="I14" s="116"/>
      <c r="J14" s="52"/>
      <c r="AE14" s="334"/>
      <c r="AF14" s="334"/>
      <c r="AG14" s="334"/>
      <c r="AH14" s="334"/>
      <c r="AI14" s="334"/>
      <c r="AJ14" s="334"/>
      <c r="AK14" s="334"/>
      <c r="AL14" s="334"/>
      <c r="AM14" s="334"/>
      <c r="AN14" s="334"/>
      <c r="AO14" s="334"/>
      <c r="AP14" s="334"/>
      <c r="AQ14" s="334"/>
      <c r="AR14" s="334"/>
      <c r="AS14" s="334"/>
      <c r="AT14" s="334"/>
      <c r="AU14" s="334"/>
      <c r="AV14" s="334"/>
      <c r="AW14" s="334"/>
      <c r="AX14" s="334"/>
      <c r="AY14" s="334"/>
      <c r="AZ14" s="334"/>
      <c r="BA14" s="334"/>
      <c r="BB14" s="334"/>
      <c r="BC14" s="334"/>
      <c r="BD14" s="334"/>
      <c r="BE14" s="334"/>
      <c r="BF14" s="334"/>
      <c r="BG14" s="334"/>
      <c r="BH14" s="334"/>
      <c r="BI14" s="334"/>
      <c r="BJ14" s="334"/>
      <c r="BK14" s="334"/>
      <c r="BL14" s="334"/>
      <c r="BM14" s="334"/>
      <c r="BN14" s="334"/>
      <c r="BO14" s="334"/>
      <c r="BP14" s="334"/>
      <c r="BQ14" s="334"/>
      <c r="BR14" s="334"/>
      <c r="BS14" s="334"/>
      <c r="BT14" s="334"/>
      <c r="BU14" s="334"/>
      <c r="BV14" s="334"/>
      <c r="BW14" s="334"/>
      <c r="BX14" s="334"/>
      <c r="BY14" s="334"/>
      <c r="BZ14" s="334"/>
      <c r="CA14" s="334"/>
      <c r="CB14" s="334"/>
      <c r="CC14" s="334"/>
      <c r="CD14" s="334"/>
      <c r="CE14" s="334"/>
      <c r="CF14" s="334"/>
    </row>
    <row r="15" spans="1:84" x14ac:dyDescent="0.25">
      <c r="A15" s="116"/>
      <c r="D15" s="114"/>
      <c r="E15" s="122" t="str">
        <f xml:space="preserve"> Rev!E$146</f>
        <v>Revenue receivable - Shoes</v>
      </c>
      <c r="F15" s="122">
        <f xml:space="preserve"> Rev!F$146</f>
        <v>0</v>
      </c>
      <c r="G15" s="122" t="str">
        <f xml:space="preserve"> Rev!G$146</f>
        <v>GBP</v>
      </c>
      <c r="H15" s="122">
        <f xml:space="preserve"> Rev!H$146</f>
        <v>0</v>
      </c>
      <c r="I15" s="122">
        <f xml:space="preserve"> Rev!I$146</f>
        <v>0</v>
      </c>
      <c r="J15" s="653">
        <f xml:space="preserve"> Rev!J$146</f>
        <v>2484762.8465257892</v>
      </c>
      <c r="K15" s="653">
        <f xml:space="preserve"> Rev!K$146</f>
        <v>0</v>
      </c>
      <c r="L15" s="653">
        <f xml:space="preserve"> Rev!L$146</f>
        <v>0</v>
      </c>
      <c r="M15" s="653">
        <f xml:space="preserve"> Rev!M$146</f>
        <v>32554.131975370688</v>
      </c>
      <c r="N15" s="653">
        <f xml:space="preserve"> Rev!N$146</f>
        <v>32554.131975370688</v>
      </c>
      <c r="O15" s="653">
        <f xml:space="preserve"> Rev!O$146</f>
        <v>36623.398472292021</v>
      </c>
      <c r="P15" s="653">
        <f xml:space="preserve"> Rev!P$146</f>
        <v>44761.931466134694</v>
      </c>
      <c r="Q15" s="653">
        <f xml:space="preserve"> Rev!Q$146</f>
        <v>46104.789410118741</v>
      </c>
      <c r="R15" s="653">
        <f xml:space="preserve"> Rev!R$146</f>
        <v>41913.444918289766</v>
      </c>
      <c r="S15" s="653">
        <f xml:space="preserve"> Rev!S$146</f>
        <v>33530.755934631808</v>
      </c>
      <c r="T15" s="653">
        <f xml:space="preserve"> Rev!T$146</f>
        <v>29339.411442802833</v>
      </c>
      <c r="U15" s="653">
        <f xml:space="preserve"> Rev!U$146</f>
        <v>29339.411442802833</v>
      </c>
      <c r="V15" s="653">
        <f xml:space="preserve"> Rev!V$146</f>
        <v>29339.411442802833</v>
      </c>
      <c r="W15" s="653">
        <f xml:space="preserve"> Rev!W$146</f>
        <v>29339.411442802833</v>
      </c>
      <c r="X15" s="653">
        <f xml:space="preserve"> Rev!X$146</f>
        <v>29339.411442802833</v>
      </c>
      <c r="Y15" s="653">
        <f xml:space="preserve"> Rev!Y$146</f>
        <v>32554.131975370688</v>
      </c>
      <c r="Z15" s="653">
        <f xml:space="preserve"> Rev!Z$146</f>
        <v>32554.131975370688</v>
      </c>
      <c r="AA15" s="653">
        <f xml:space="preserve"> Rev!AA$146</f>
        <v>36623.398472292021</v>
      </c>
      <c r="AB15" s="653">
        <f xml:space="preserve"> Rev!AB$146</f>
        <v>44761.931466134694</v>
      </c>
      <c r="AC15" s="653">
        <f xml:space="preserve"> Rev!AC$146</f>
        <v>46104.789410118741</v>
      </c>
      <c r="AD15" s="653">
        <f xml:space="preserve"> Rev!AD$146</f>
        <v>41913.444918289766</v>
      </c>
      <c r="AE15" s="653">
        <f xml:space="preserve"> Rev!AE$146</f>
        <v>33530.755934631808</v>
      </c>
      <c r="AF15" s="653">
        <f xml:space="preserve"> Rev!AF$146</f>
        <v>29339.411442802833</v>
      </c>
      <c r="AG15" s="653">
        <f xml:space="preserve"> Rev!AG$146</f>
        <v>29339.411442802833</v>
      </c>
      <c r="AH15" s="653">
        <f xml:space="preserve"> Rev!AH$146</f>
        <v>29339.411442802833</v>
      </c>
      <c r="AI15" s="653">
        <f xml:space="preserve"> Rev!AI$146</f>
        <v>29339.411442802833</v>
      </c>
      <c r="AJ15" s="653">
        <f xml:space="preserve"> Rev!AJ$146</f>
        <v>29339.411442802833</v>
      </c>
      <c r="AK15" s="653">
        <f xml:space="preserve"> Rev!AK$146</f>
        <v>32860.140815939179</v>
      </c>
      <c r="AL15" s="653">
        <f xml:space="preserve"> Rev!AL$146</f>
        <v>32860.140815939179</v>
      </c>
      <c r="AM15" s="653">
        <f xml:space="preserve"> Rev!AM$146</f>
        <v>36967.658417931576</v>
      </c>
      <c r="AN15" s="653">
        <f xml:space="preserve"> Rev!AN$146</f>
        <v>45182.693621916362</v>
      </c>
      <c r="AO15" s="653">
        <f xml:space="preserve"> Rev!AO$146</f>
        <v>46541.94338508568</v>
      </c>
      <c r="AP15" s="653">
        <f xml:space="preserve"> Rev!AP$146</f>
        <v>42310.857622805168</v>
      </c>
      <c r="AQ15" s="653">
        <f xml:space="preserve"> Rev!AQ$146</f>
        <v>33848.686098244136</v>
      </c>
      <c r="AR15" s="653">
        <f xml:space="preserve"> Rev!AR$146</f>
        <v>29617.60033596362</v>
      </c>
      <c r="AS15" s="653">
        <f xml:space="preserve"> Rev!AS$146</f>
        <v>29617.60033596362</v>
      </c>
      <c r="AT15" s="653">
        <f xml:space="preserve"> Rev!AT$146</f>
        <v>29617.60033596362</v>
      </c>
      <c r="AU15" s="653">
        <f xml:space="preserve"> Rev!AU$146</f>
        <v>29617.60033596362</v>
      </c>
      <c r="AV15" s="653">
        <f xml:space="preserve"> Rev!AV$146</f>
        <v>29617.60033596362</v>
      </c>
      <c r="AW15" s="653">
        <f xml:space="preserve"> Rev!AW$146</f>
        <v>32833.225515296806</v>
      </c>
      <c r="AX15" s="653">
        <f xml:space="preserve"> Rev!AX$146</f>
        <v>32833.225515296806</v>
      </c>
      <c r="AY15" s="653">
        <f xml:space="preserve"> Rev!AY$146</f>
        <v>36937.378704708914</v>
      </c>
      <c r="AZ15" s="653">
        <f xml:space="preserve"> Rev!AZ$146</f>
        <v>45145.685083533113</v>
      </c>
      <c r="BA15" s="653">
        <f xml:space="preserve"> Rev!BA$146</f>
        <v>46500.055636039106</v>
      </c>
      <c r="BB15" s="653">
        <f xml:space="preserve"> Rev!BB$146</f>
        <v>42272.777850944643</v>
      </c>
      <c r="BC15" s="653">
        <f xml:space="preserve"> Rev!BC$146</f>
        <v>33818.222280755712</v>
      </c>
      <c r="BD15" s="653">
        <f xml:space="preserve"> Rev!BD$146</f>
        <v>29590.94449566125</v>
      </c>
      <c r="BE15" s="653">
        <f xml:space="preserve"> Rev!BE$146</f>
        <v>29590.94449566125</v>
      </c>
      <c r="BF15" s="653">
        <f xml:space="preserve"> Rev!BF$146</f>
        <v>29590.94449566125</v>
      </c>
      <c r="BG15" s="653">
        <f xml:space="preserve"> Rev!BG$146</f>
        <v>29590.94449566125</v>
      </c>
      <c r="BH15" s="653">
        <f xml:space="preserve"> Rev!BH$146</f>
        <v>29590.94449566125</v>
      </c>
      <c r="BI15" s="653">
        <f xml:space="preserve"> Rev!BI$146</f>
        <v>32465.493389525484</v>
      </c>
      <c r="BJ15" s="653">
        <f xml:space="preserve"> Rev!BJ$146</f>
        <v>32465.493389525484</v>
      </c>
      <c r="BK15" s="653">
        <f xml:space="preserve"> Rev!BK$146</f>
        <v>36523.680063216161</v>
      </c>
      <c r="BL15" s="653">
        <f xml:space="preserve"> Rev!BL$146</f>
        <v>44640.053410597538</v>
      </c>
      <c r="BM15" s="653">
        <f xml:space="preserve"> Rev!BM$146</f>
        <v>45979.255012915462</v>
      </c>
      <c r="BN15" s="653">
        <f xml:space="preserve"> Rev!BN$146</f>
        <v>41799.32273901406</v>
      </c>
      <c r="BO15" s="653">
        <f xml:space="preserve"> Rev!BO$146</f>
        <v>33439.458191211248</v>
      </c>
      <c r="BP15" s="653">
        <f xml:space="preserve"> Rev!BP$146</f>
        <v>29259.525917309838</v>
      </c>
      <c r="BQ15" s="653">
        <f xml:space="preserve"> Rev!BQ$146</f>
        <v>29259.525917309838</v>
      </c>
      <c r="BR15" s="653">
        <f xml:space="preserve"> Rev!BR$146</f>
        <v>29259.525917309838</v>
      </c>
      <c r="BS15" s="653">
        <f xml:space="preserve"> Rev!BS$146</f>
        <v>29259.525917309838</v>
      </c>
      <c r="BT15" s="653">
        <f xml:space="preserve"> Rev!BT$146</f>
        <v>29259.525917309838</v>
      </c>
      <c r="BU15" s="653">
        <f xml:space="preserve"> Rev!BU$146</f>
        <v>31767.485281650683</v>
      </c>
      <c r="BV15" s="653">
        <f xml:space="preserve"> Rev!BV$146</f>
        <v>31767.485281650683</v>
      </c>
      <c r="BW15" s="653">
        <f xml:space="preserve"> Rev!BW$146</f>
        <v>35738.420941857017</v>
      </c>
      <c r="BX15" s="653">
        <f xml:space="preserve"> Rev!BX$146</f>
        <v>43680.292262269686</v>
      </c>
      <c r="BY15" s="653">
        <f xml:space="preserve"> Rev!BY$146</f>
        <v>44990.701030137781</v>
      </c>
      <c r="BZ15" s="653">
        <f xml:space="preserve"> Rev!BZ$146</f>
        <v>40900.637300125258</v>
      </c>
      <c r="CA15" s="653">
        <f xml:space="preserve"> Rev!CA$146</f>
        <v>32720.509840100203</v>
      </c>
      <c r="CB15" s="653">
        <f xml:space="preserve"> Rev!CB$146</f>
        <v>28630.44611008768</v>
      </c>
      <c r="CC15" s="653">
        <f xml:space="preserve"> Rev!CC$146</f>
        <v>28630.44611008768</v>
      </c>
      <c r="CD15" s="653">
        <f xml:space="preserve"> Rev!CD$146</f>
        <v>28630.44611008768</v>
      </c>
      <c r="CE15" s="653">
        <f xml:space="preserve"> Rev!CE$146</f>
        <v>28630.44611008768</v>
      </c>
      <c r="CF15" s="653">
        <f xml:space="preserve"> Rev!CF$146</f>
        <v>28630.44611008768</v>
      </c>
    </row>
    <row r="16" spans="1:84" x14ac:dyDescent="0.25">
      <c r="A16" s="116"/>
      <c r="D16" s="114"/>
      <c r="E16" s="122" t="str">
        <f xml:space="preserve"> Rev!E$147</f>
        <v>Revenue receivable - Trainers</v>
      </c>
      <c r="F16" s="122">
        <f xml:space="preserve"> Rev!F$147</f>
        <v>0</v>
      </c>
      <c r="G16" s="122" t="str">
        <f xml:space="preserve"> Rev!G$147</f>
        <v>GBP</v>
      </c>
      <c r="H16" s="122">
        <f xml:space="preserve"> Rev!H$147</f>
        <v>0</v>
      </c>
      <c r="I16" s="122">
        <f xml:space="preserve"> Rev!I$147</f>
        <v>0</v>
      </c>
      <c r="J16" s="653">
        <f xml:space="preserve"> Rev!J$147</f>
        <v>2330895.2664402421</v>
      </c>
      <c r="K16" s="653">
        <f xml:space="preserve"> Rev!K$147</f>
        <v>0</v>
      </c>
      <c r="L16" s="653">
        <f xml:space="preserve"> Rev!L$147</f>
        <v>0</v>
      </c>
      <c r="M16" s="653">
        <f xml:space="preserve"> Rev!M$147</f>
        <v>22972.637081719713</v>
      </c>
      <c r="N16" s="653">
        <f xml:space="preserve"> Rev!N$147</f>
        <v>22972.637081719713</v>
      </c>
      <c r="O16" s="653">
        <f xml:space="preserve"> Rev!O$147</f>
        <v>25844.216716934676</v>
      </c>
      <c r="P16" s="653">
        <f xml:space="preserve"> Rev!P$147</f>
        <v>31587.375987364605</v>
      </c>
      <c r="Q16" s="653">
        <f xml:space="preserve"> Rev!Q$147</f>
        <v>32534.997266985545</v>
      </c>
      <c r="R16" s="653">
        <f xml:space="preserve"> Rev!R$147</f>
        <v>29577.27024271413</v>
      </c>
      <c r="S16" s="653">
        <f xml:space="preserve"> Rev!S$147</f>
        <v>23661.816194171308</v>
      </c>
      <c r="T16" s="653">
        <f xml:space="preserve"> Rev!T$147</f>
        <v>20704.089169899893</v>
      </c>
      <c r="U16" s="653">
        <f xml:space="preserve"> Rev!U$147</f>
        <v>20704.089169899893</v>
      </c>
      <c r="V16" s="653">
        <f xml:space="preserve"> Rev!V$147</f>
        <v>20704.089169899893</v>
      </c>
      <c r="W16" s="653">
        <f xml:space="preserve"> Rev!W$147</f>
        <v>20704.089169899893</v>
      </c>
      <c r="X16" s="653">
        <f xml:space="preserve"> Rev!X$147</f>
        <v>20704.089169899893</v>
      </c>
      <c r="Y16" s="653">
        <f xml:space="preserve"> Rev!Y$147</f>
        <v>24415.598981528015</v>
      </c>
      <c r="Z16" s="653">
        <f xml:space="preserve"> Rev!Z$147</f>
        <v>24415.598981528015</v>
      </c>
      <c r="AA16" s="653">
        <f xml:space="preserve"> Rev!AA$147</f>
        <v>27467.548854219018</v>
      </c>
      <c r="AB16" s="653">
        <f xml:space="preserve"> Rev!AB$147</f>
        <v>33571.448599601019</v>
      </c>
      <c r="AC16" s="653">
        <f xml:space="preserve"> Rev!AC$147</f>
        <v>34578.592057589063</v>
      </c>
      <c r="AD16" s="653">
        <f xml:space="preserve"> Rev!AD$147</f>
        <v>31435.083688717328</v>
      </c>
      <c r="AE16" s="653">
        <f xml:space="preserve"> Rev!AE$147</f>
        <v>25148.066950973862</v>
      </c>
      <c r="AF16" s="653">
        <f xml:space="preserve"> Rev!AF$147</f>
        <v>22004.55858210213</v>
      </c>
      <c r="AG16" s="653">
        <f xml:space="preserve"> Rev!AG$147</f>
        <v>22004.55858210213</v>
      </c>
      <c r="AH16" s="653">
        <f xml:space="preserve"> Rev!AH$147</f>
        <v>22004.55858210213</v>
      </c>
      <c r="AI16" s="653">
        <f xml:space="preserve"> Rev!AI$147</f>
        <v>22004.55858210213</v>
      </c>
      <c r="AJ16" s="653">
        <f xml:space="preserve"> Rev!AJ$147</f>
        <v>22004.55858210213</v>
      </c>
      <c r="AK16" s="653">
        <f xml:space="preserve"> Rev!AK$147</f>
        <v>26405.470298522556</v>
      </c>
      <c r="AL16" s="653">
        <f xml:space="preserve"> Rev!AL$147</f>
        <v>26405.470298522556</v>
      </c>
      <c r="AM16" s="653">
        <f xml:space="preserve"> Rev!AM$147</f>
        <v>29706.154085837876</v>
      </c>
      <c r="AN16" s="653">
        <f xml:space="preserve"> Rev!AN$147</f>
        <v>36307.521660468512</v>
      </c>
      <c r="AO16" s="653">
        <f xml:space="preserve"> Rev!AO$147</f>
        <v>37399.775934443853</v>
      </c>
      <c r="AP16" s="653">
        <f xml:space="preserve"> Rev!AP$147</f>
        <v>33999.796304039868</v>
      </c>
      <c r="AQ16" s="653">
        <f xml:space="preserve"> Rev!AQ$147</f>
        <v>27199.837043231892</v>
      </c>
      <c r="AR16" s="653">
        <f xml:space="preserve"> Rev!AR$147</f>
        <v>23799.857412827907</v>
      </c>
      <c r="AS16" s="653">
        <f xml:space="preserve"> Rev!AS$147</f>
        <v>23799.857412827907</v>
      </c>
      <c r="AT16" s="653">
        <f xml:space="preserve"> Rev!AT$147</f>
        <v>23799.857412827907</v>
      </c>
      <c r="AU16" s="653">
        <f xml:space="preserve"> Rev!AU$147</f>
        <v>23799.857412827907</v>
      </c>
      <c r="AV16" s="653">
        <f xml:space="preserve"> Rev!AV$147</f>
        <v>23799.857412827907</v>
      </c>
      <c r="AW16" s="653">
        <f xml:space="preserve"> Rev!AW$147</f>
        <v>29919.820747555088</v>
      </c>
      <c r="AX16" s="653">
        <f xml:space="preserve"> Rev!AX$147</f>
        <v>29919.820747555088</v>
      </c>
      <c r="AY16" s="653">
        <f xml:space="preserve"> Rev!AY$147</f>
        <v>33659.79834099947</v>
      </c>
      <c r="AZ16" s="653">
        <f xml:space="preserve"> Rev!AZ$147</f>
        <v>41139.75352788825</v>
      </c>
      <c r="BA16" s="653">
        <f xml:space="preserve"> Rev!BA$147</f>
        <v>42373.946133724894</v>
      </c>
      <c r="BB16" s="653">
        <f xml:space="preserve"> Rev!BB$147</f>
        <v>38521.769212477178</v>
      </c>
      <c r="BC16" s="653">
        <f xml:space="preserve"> Rev!BC$147</f>
        <v>30817.415369981743</v>
      </c>
      <c r="BD16" s="653">
        <f xml:space="preserve"> Rev!BD$147</f>
        <v>26965.238448734028</v>
      </c>
      <c r="BE16" s="653">
        <f xml:space="preserve"> Rev!BE$147</f>
        <v>26965.238448734028</v>
      </c>
      <c r="BF16" s="653">
        <f xml:space="preserve"> Rev!BF$147</f>
        <v>26965.238448734028</v>
      </c>
      <c r="BG16" s="653">
        <f xml:space="preserve"> Rev!BG$147</f>
        <v>26965.238448734028</v>
      </c>
      <c r="BH16" s="653">
        <f xml:space="preserve"> Rev!BH$147</f>
        <v>26965.238448734028</v>
      </c>
      <c r="BI16" s="653">
        <f xml:space="preserve"> Rev!BI$147</f>
        <v>35440.027675479003</v>
      </c>
      <c r="BJ16" s="653">
        <f xml:space="preserve"> Rev!BJ$147</f>
        <v>35440.027675479003</v>
      </c>
      <c r="BK16" s="653">
        <f xml:space="preserve"> Rev!BK$147</f>
        <v>39870.031134913879</v>
      </c>
      <c r="BL16" s="653">
        <f xml:space="preserve"> Rev!BL$147</f>
        <v>48730.038053783624</v>
      </c>
      <c r="BM16" s="653">
        <f xml:space="preserve"> Rev!BM$147</f>
        <v>50191.939195397128</v>
      </c>
      <c r="BN16" s="653">
        <f xml:space="preserve"> Rev!BN$147</f>
        <v>45629.035632179206</v>
      </c>
      <c r="BO16" s="653">
        <f xml:space="preserve"> Rev!BO$147</f>
        <v>36503.228505743369</v>
      </c>
      <c r="BP16" s="653">
        <f xml:space="preserve"> Rev!BP$147</f>
        <v>31940.324942525447</v>
      </c>
      <c r="BQ16" s="653">
        <f xml:space="preserve"> Rev!BQ$147</f>
        <v>31940.324942525447</v>
      </c>
      <c r="BR16" s="653">
        <f xml:space="preserve"> Rev!BR$147</f>
        <v>31940.324942525447</v>
      </c>
      <c r="BS16" s="653">
        <f xml:space="preserve"> Rev!BS$147</f>
        <v>31940.324942525447</v>
      </c>
      <c r="BT16" s="653">
        <f xml:space="preserve"> Rev!BT$147</f>
        <v>31940.324942525447</v>
      </c>
      <c r="BU16" s="653">
        <f xml:space="preserve"> Rev!BU$147</f>
        <v>43803.87420689204</v>
      </c>
      <c r="BV16" s="653">
        <f xml:space="preserve"> Rev!BV$147</f>
        <v>43803.87420689204</v>
      </c>
      <c r="BW16" s="653">
        <f xml:space="preserve"> Rev!BW$147</f>
        <v>49279.358482753538</v>
      </c>
      <c r="BX16" s="653">
        <f xml:space="preserve"> Rev!BX$147</f>
        <v>60230.327034476548</v>
      </c>
      <c r="BY16" s="653">
        <f xml:space="preserve"> Rev!BY$147</f>
        <v>62037.236845510852</v>
      </c>
      <c r="BZ16" s="653">
        <f xml:space="preserve"> Rev!BZ$147</f>
        <v>56397.488041373501</v>
      </c>
      <c r="CA16" s="653">
        <f xml:space="preserve"> Rev!CA$147</f>
        <v>45117.990433098799</v>
      </c>
      <c r="CB16" s="653">
        <f xml:space="preserve"> Rev!CB$147</f>
        <v>39478.241628961456</v>
      </c>
      <c r="CC16" s="653">
        <f xml:space="preserve"> Rev!CC$147</f>
        <v>39478.241628961456</v>
      </c>
      <c r="CD16" s="653">
        <f xml:space="preserve"> Rev!CD$147</f>
        <v>39478.241628961456</v>
      </c>
      <c r="CE16" s="653">
        <f xml:space="preserve"> Rev!CE$147</f>
        <v>39478.241628961456</v>
      </c>
      <c r="CF16" s="653">
        <f xml:space="preserve"> Rev!CF$147</f>
        <v>39478.241628961456</v>
      </c>
    </row>
    <row r="17" spans="1:84" x14ac:dyDescent="0.25">
      <c r="A17" s="116"/>
      <c r="D17" s="114"/>
      <c r="E17" s="122" t="str">
        <f xml:space="preserve"> Rev!E$148</f>
        <v>Revenue receivable - Boots</v>
      </c>
      <c r="F17" s="122">
        <f xml:space="preserve"> Rev!F$148</f>
        <v>0</v>
      </c>
      <c r="G17" s="122" t="str">
        <f xml:space="preserve"> Rev!G$148</f>
        <v>GBP</v>
      </c>
      <c r="H17" s="122">
        <f xml:space="preserve"> Rev!H$148</f>
        <v>0</v>
      </c>
      <c r="I17" s="122">
        <f xml:space="preserve"> Rev!I$148</f>
        <v>0</v>
      </c>
      <c r="J17" s="653">
        <f xml:space="preserve"> Rev!J$148</f>
        <v>4988244.6106990166</v>
      </c>
      <c r="K17" s="653">
        <f xml:space="preserve"> Rev!K$148</f>
        <v>0</v>
      </c>
      <c r="L17" s="653">
        <f xml:space="preserve"> Rev!L$148</f>
        <v>0</v>
      </c>
      <c r="M17" s="653">
        <f xml:space="preserve"> Rev!M$148</f>
        <v>32961.058625062818</v>
      </c>
      <c r="N17" s="653">
        <f xml:space="preserve"> Rev!N$148</f>
        <v>32961.058625062818</v>
      </c>
      <c r="O17" s="653">
        <f xml:space="preserve"> Rev!O$148</f>
        <v>37081.190953195677</v>
      </c>
      <c r="P17" s="653">
        <f xml:space="preserve"> Rev!P$148</f>
        <v>45321.45560946138</v>
      </c>
      <c r="Q17" s="653">
        <f xml:space="preserve"> Rev!Q$148</f>
        <v>46681.099277745227</v>
      </c>
      <c r="R17" s="653">
        <f xml:space="preserve"> Rev!R$148</f>
        <v>42437.362979768383</v>
      </c>
      <c r="S17" s="653">
        <f xml:space="preserve"> Rev!S$148</f>
        <v>33949.890383814709</v>
      </c>
      <c r="T17" s="653">
        <f xml:space="preserve"> Rev!T$148</f>
        <v>29706.154085837876</v>
      </c>
      <c r="U17" s="653">
        <f xml:space="preserve"> Rev!U$148</f>
        <v>29706.154085837876</v>
      </c>
      <c r="V17" s="653">
        <f xml:space="preserve"> Rev!V$148</f>
        <v>29706.154085837876</v>
      </c>
      <c r="W17" s="653">
        <f xml:space="preserve"> Rev!W$148</f>
        <v>29706.154085837876</v>
      </c>
      <c r="X17" s="653">
        <f xml:space="preserve"> Rev!X$148</f>
        <v>29706.154085837876</v>
      </c>
      <c r="Y17" s="653">
        <f xml:space="preserve"> Rev!Y$148</f>
        <v>40692.664969213358</v>
      </c>
      <c r="Z17" s="653">
        <f xml:space="preserve"> Rev!Z$148</f>
        <v>40692.664969213358</v>
      </c>
      <c r="AA17" s="653">
        <f xml:space="preserve"> Rev!AA$148</f>
        <v>45779.248090365028</v>
      </c>
      <c r="AB17" s="653">
        <f xml:space="preserve"> Rev!AB$148</f>
        <v>55952.41433266837</v>
      </c>
      <c r="AC17" s="653">
        <f xml:space="preserve"> Rev!AC$148</f>
        <v>57630.986762648427</v>
      </c>
      <c r="AD17" s="653">
        <f xml:space="preserve"> Rev!AD$148</f>
        <v>52391.806147862204</v>
      </c>
      <c r="AE17" s="653">
        <f xml:space="preserve"> Rev!AE$148</f>
        <v>41913.444918289766</v>
      </c>
      <c r="AF17" s="653">
        <f xml:space="preserve"> Rev!AF$148</f>
        <v>36674.264303503551</v>
      </c>
      <c r="AG17" s="653">
        <f xml:space="preserve"> Rev!AG$148</f>
        <v>36674.264303503551</v>
      </c>
      <c r="AH17" s="653">
        <f xml:space="preserve"> Rev!AH$148</f>
        <v>36674.264303503551</v>
      </c>
      <c r="AI17" s="653">
        <f xml:space="preserve"> Rev!AI$148</f>
        <v>36674.264303503551</v>
      </c>
      <c r="AJ17" s="653">
        <f xml:space="preserve"> Rev!AJ$148</f>
        <v>36674.264303503551</v>
      </c>
      <c r="AK17" s="653">
        <f xml:space="preserve"> Rev!AK$148</f>
        <v>50296.133901947716</v>
      </c>
      <c r="AL17" s="653">
        <f xml:space="preserve"> Rev!AL$148</f>
        <v>50296.133901947716</v>
      </c>
      <c r="AM17" s="653">
        <f xml:space="preserve"> Rev!AM$148</f>
        <v>56583.150639691179</v>
      </c>
      <c r="AN17" s="653">
        <f xml:space="preserve"> Rev!AN$148</f>
        <v>69157.184115178112</v>
      </c>
      <c r="AO17" s="653">
        <f xml:space="preserve"> Rev!AO$148</f>
        <v>71237.668446559721</v>
      </c>
      <c r="AP17" s="653">
        <f xml:space="preserve"> Rev!AP$148</f>
        <v>64761.516769599744</v>
      </c>
      <c r="AQ17" s="653">
        <f xml:space="preserve"> Rev!AQ$148</f>
        <v>51809.213415679791</v>
      </c>
      <c r="AR17" s="653">
        <f xml:space="preserve"> Rev!AR$148</f>
        <v>45333.061738719829</v>
      </c>
      <c r="AS17" s="653">
        <f xml:space="preserve"> Rev!AS$148</f>
        <v>45333.061738719829</v>
      </c>
      <c r="AT17" s="653">
        <f xml:space="preserve"> Rev!AT$148</f>
        <v>45333.061738719829</v>
      </c>
      <c r="AU17" s="653">
        <f xml:space="preserve"> Rev!AU$148</f>
        <v>45333.061738719829</v>
      </c>
      <c r="AV17" s="653">
        <f xml:space="preserve"> Rev!AV$148</f>
        <v>45333.061738719829</v>
      </c>
      <c r="AW17" s="653">
        <f xml:space="preserve"> Rev!AW$148</f>
        <v>64761.516769599744</v>
      </c>
      <c r="AX17" s="653">
        <f xml:space="preserve"> Rev!AX$148</f>
        <v>64761.516769599744</v>
      </c>
      <c r="AY17" s="653">
        <f xml:space="preserve"> Rev!AY$148</f>
        <v>72856.706365799706</v>
      </c>
      <c r="AZ17" s="653">
        <f xml:space="preserve"> Rev!AZ$148</f>
        <v>89047.085558199644</v>
      </c>
      <c r="BA17" s="653">
        <f xml:space="preserve"> Rev!BA$148</f>
        <v>91718.498124945632</v>
      </c>
      <c r="BB17" s="653">
        <f xml:space="preserve"> Rev!BB$148</f>
        <v>83380.452840859667</v>
      </c>
      <c r="BC17" s="653">
        <f xml:space="preserve"> Rev!BC$148</f>
        <v>66704.362272687737</v>
      </c>
      <c r="BD17" s="653">
        <f xml:space="preserve"> Rev!BD$148</f>
        <v>58366.316988601771</v>
      </c>
      <c r="BE17" s="653">
        <f xml:space="preserve"> Rev!BE$148</f>
        <v>58366.316988601771</v>
      </c>
      <c r="BF17" s="653">
        <f xml:space="preserve"> Rev!BF$148</f>
        <v>58366.316988601771</v>
      </c>
      <c r="BG17" s="653">
        <f xml:space="preserve"> Rev!BG$148</f>
        <v>58366.316988601771</v>
      </c>
      <c r="BH17" s="653">
        <f xml:space="preserve"> Rev!BH$148</f>
        <v>58366.316988601771</v>
      </c>
      <c r="BI17" s="653">
        <f xml:space="preserve"> Rev!BI$148</f>
        <v>86715.670954494053</v>
      </c>
      <c r="BJ17" s="653">
        <f xml:space="preserve"> Rev!BJ$148</f>
        <v>86715.670954494053</v>
      </c>
      <c r="BK17" s="653">
        <f xml:space="preserve"> Rev!BK$148</f>
        <v>97555.129823805808</v>
      </c>
      <c r="BL17" s="653">
        <f xml:space="preserve"> Rev!BL$148</f>
        <v>119234.04756242933</v>
      </c>
      <c r="BM17" s="653">
        <f xml:space="preserve"> Rev!BM$148</f>
        <v>122811.06898930221</v>
      </c>
      <c r="BN17" s="653">
        <f xml:space="preserve"> Rev!BN$148</f>
        <v>111646.4263539111</v>
      </c>
      <c r="BO17" s="653">
        <f xml:space="preserve"> Rev!BO$148</f>
        <v>89317.141083128867</v>
      </c>
      <c r="BP17" s="653">
        <f xml:space="preserve"> Rev!BP$148</f>
        <v>78152.498447737773</v>
      </c>
      <c r="BQ17" s="653">
        <f xml:space="preserve"> Rev!BQ$148</f>
        <v>78152.498447737773</v>
      </c>
      <c r="BR17" s="653">
        <f xml:space="preserve"> Rev!BR$148</f>
        <v>78152.498447737773</v>
      </c>
      <c r="BS17" s="653">
        <f xml:space="preserve"> Rev!BS$148</f>
        <v>78152.498447737773</v>
      </c>
      <c r="BT17" s="653">
        <f xml:space="preserve"> Rev!BT$148</f>
        <v>78152.498447737773</v>
      </c>
      <c r="BU17" s="653">
        <f xml:space="preserve"> Rev!BU$148</f>
        <v>116112.28340806754</v>
      </c>
      <c r="BV17" s="653">
        <f xml:space="preserve"> Rev!BV$148</f>
        <v>116112.28340806754</v>
      </c>
      <c r="BW17" s="653">
        <f xml:space="preserve"> Rev!BW$148</f>
        <v>130626.31883407598</v>
      </c>
      <c r="BX17" s="653">
        <f xml:space="preserve"> Rev!BX$148</f>
        <v>159654.38968609285</v>
      </c>
      <c r="BY17" s="653">
        <f xml:space="preserve"> Rev!BY$148</f>
        <v>164444.02137667566</v>
      </c>
      <c r="BZ17" s="653">
        <f xml:space="preserve"> Rev!BZ$148</f>
        <v>149494.56488788695</v>
      </c>
      <c r="CA17" s="653">
        <f xml:space="preserve"> Rev!CA$148</f>
        <v>119595.65191030956</v>
      </c>
      <c r="CB17" s="653">
        <f xml:space="preserve"> Rev!CB$148</f>
        <v>104646.19542152088</v>
      </c>
      <c r="CC17" s="653">
        <f xml:space="preserve"> Rev!CC$148</f>
        <v>104646.19542152088</v>
      </c>
      <c r="CD17" s="653">
        <f xml:space="preserve"> Rev!CD$148</f>
        <v>104646.19542152088</v>
      </c>
      <c r="CE17" s="653">
        <f xml:space="preserve"> Rev!CE$148</f>
        <v>104646.19542152088</v>
      </c>
      <c r="CF17" s="653">
        <f xml:space="preserve"> Rev!CF$148</f>
        <v>104646.19542152088</v>
      </c>
    </row>
    <row r="18" spans="1:84" ht="5.0999999999999996" customHeight="1" x14ac:dyDescent="0.25">
      <c r="A18" s="116"/>
      <c r="D18" s="114"/>
      <c r="E18" s="115"/>
      <c r="F18" s="116"/>
      <c r="G18" s="116"/>
      <c r="H18" s="116"/>
      <c r="I18" s="116"/>
      <c r="J18" s="661"/>
      <c r="K18" s="649"/>
      <c r="L18" s="649"/>
      <c r="M18" s="649"/>
      <c r="N18" s="649"/>
      <c r="O18" s="649"/>
      <c r="P18" s="649"/>
      <c r="Q18" s="649"/>
      <c r="R18" s="649"/>
      <c r="S18" s="649"/>
      <c r="T18" s="649"/>
      <c r="U18" s="649"/>
      <c r="V18" s="649"/>
      <c r="W18" s="649"/>
      <c r="X18" s="649"/>
      <c r="Y18" s="649"/>
      <c r="Z18" s="649"/>
      <c r="AA18" s="649"/>
      <c r="AB18" s="649"/>
      <c r="AC18" s="649"/>
      <c r="AD18" s="649"/>
      <c r="AE18" s="649"/>
      <c r="AF18" s="649"/>
      <c r="AG18" s="649"/>
      <c r="AH18" s="649"/>
      <c r="AI18" s="649"/>
      <c r="AJ18" s="649"/>
      <c r="AK18" s="649"/>
      <c r="AL18" s="649"/>
      <c r="AM18" s="649"/>
      <c r="AN18" s="649"/>
      <c r="AO18" s="649"/>
      <c r="AP18" s="649"/>
      <c r="AQ18" s="649"/>
      <c r="AR18" s="649"/>
      <c r="AS18" s="649"/>
      <c r="AT18" s="649"/>
      <c r="AU18" s="649"/>
      <c r="AV18" s="649"/>
      <c r="AW18" s="649"/>
      <c r="AX18" s="649"/>
      <c r="AY18" s="649"/>
      <c r="AZ18" s="649"/>
      <c r="BA18" s="649"/>
      <c r="BB18" s="649"/>
      <c r="BC18" s="649"/>
      <c r="BD18" s="649"/>
      <c r="BE18" s="649"/>
      <c r="BF18" s="649"/>
      <c r="BG18" s="649"/>
      <c r="BH18" s="649"/>
      <c r="BI18" s="649"/>
      <c r="BJ18" s="649"/>
      <c r="BK18" s="649"/>
      <c r="BL18" s="649"/>
      <c r="BM18" s="649"/>
      <c r="BN18" s="649"/>
      <c r="BO18" s="649"/>
      <c r="BP18" s="649"/>
      <c r="BQ18" s="649"/>
      <c r="BR18" s="649"/>
      <c r="BS18" s="649"/>
      <c r="BT18" s="649"/>
      <c r="BU18" s="649"/>
      <c r="BV18" s="649"/>
      <c r="BW18" s="649"/>
      <c r="BX18" s="649"/>
      <c r="BY18" s="649"/>
      <c r="BZ18" s="649"/>
      <c r="CA18" s="649"/>
      <c r="CB18" s="649"/>
      <c r="CC18" s="649"/>
      <c r="CD18" s="649"/>
      <c r="CE18" s="649"/>
      <c r="CF18" s="649"/>
    </row>
    <row r="19" spans="1:84" s="85" customFormat="1" x14ac:dyDescent="0.25">
      <c r="A19" s="78"/>
      <c r="B19" s="163"/>
      <c r="C19" s="78"/>
      <c r="D19" s="83"/>
      <c r="E19" s="84" t="str">
        <f xml:space="preserve"> Time!E$55</f>
        <v>Forecast period flag</v>
      </c>
      <c r="F19" s="84">
        <f xml:space="preserve"> Time!F$55</f>
        <v>0</v>
      </c>
      <c r="G19" s="84" t="str">
        <f xml:space="preserve"> Time!G$55</f>
        <v>flag</v>
      </c>
      <c r="H19" s="84">
        <f xml:space="preserve"> Time!H$55</f>
        <v>0</v>
      </c>
      <c r="I19" s="84">
        <f xml:space="preserve"> Time!I$55</f>
        <v>0</v>
      </c>
      <c r="J19" s="659">
        <f xml:space="preserve"> Time!J$55</f>
        <v>60</v>
      </c>
      <c r="K19" s="659">
        <f xml:space="preserve"> Time!K$55</f>
        <v>0</v>
      </c>
      <c r="L19" s="659">
        <f xml:space="preserve"> Time!L$55</f>
        <v>0</v>
      </c>
      <c r="M19" s="659">
        <f xml:space="preserve"> Time!M$55</f>
        <v>0</v>
      </c>
      <c r="N19" s="659">
        <f xml:space="preserve"> Time!N$55</f>
        <v>0</v>
      </c>
      <c r="O19" s="659">
        <f xml:space="preserve"> Time!O$55</f>
        <v>0</v>
      </c>
      <c r="P19" s="659">
        <f xml:space="preserve"> Time!P$55</f>
        <v>0</v>
      </c>
      <c r="Q19" s="659">
        <f xml:space="preserve"> Time!Q$55</f>
        <v>0</v>
      </c>
      <c r="R19" s="659">
        <f xml:space="preserve"> Time!R$55</f>
        <v>0</v>
      </c>
      <c r="S19" s="659">
        <f xml:space="preserve"> Time!S$55</f>
        <v>0</v>
      </c>
      <c r="T19" s="659">
        <f xml:space="preserve"> Time!T$55</f>
        <v>0</v>
      </c>
      <c r="U19" s="659">
        <f xml:space="preserve"> Time!U$55</f>
        <v>0</v>
      </c>
      <c r="V19" s="659">
        <f xml:space="preserve"> Time!V$55</f>
        <v>0</v>
      </c>
      <c r="W19" s="659">
        <f xml:space="preserve"> Time!W$55</f>
        <v>0</v>
      </c>
      <c r="X19" s="659">
        <f xml:space="preserve"> Time!X$55</f>
        <v>0</v>
      </c>
      <c r="Y19" s="659">
        <f xml:space="preserve"> Time!Y$55</f>
        <v>1</v>
      </c>
      <c r="Z19" s="659">
        <f xml:space="preserve"> Time!Z$55</f>
        <v>1</v>
      </c>
      <c r="AA19" s="659">
        <f xml:space="preserve"> Time!AA$55</f>
        <v>1</v>
      </c>
      <c r="AB19" s="659">
        <f xml:space="preserve"> Time!AB$55</f>
        <v>1</v>
      </c>
      <c r="AC19" s="659">
        <f xml:space="preserve"> Time!AC$55</f>
        <v>1</v>
      </c>
      <c r="AD19" s="659">
        <f xml:space="preserve"> Time!AD$55</f>
        <v>1</v>
      </c>
      <c r="AE19" s="659">
        <f xml:space="preserve"> Time!AE$55</f>
        <v>1</v>
      </c>
      <c r="AF19" s="659">
        <f xml:space="preserve"> Time!AF$55</f>
        <v>1</v>
      </c>
      <c r="AG19" s="659">
        <f xml:space="preserve"> Time!AG$55</f>
        <v>1</v>
      </c>
      <c r="AH19" s="659">
        <f xml:space="preserve"> Time!AH$55</f>
        <v>1</v>
      </c>
      <c r="AI19" s="659">
        <f xml:space="preserve"> Time!AI$55</f>
        <v>1</v>
      </c>
      <c r="AJ19" s="659">
        <f xml:space="preserve"> Time!AJ$55</f>
        <v>1</v>
      </c>
      <c r="AK19" s="659">
        <f xml:space="preserve"> Time!AK$55</f>
        <v>1</v>
      </c>
      <c r="AL19" s="659">
        <f xml:space="preserve"> Time!AL$55</f>
        <v>1</v>
      </c>
      <c r="AM19" s="659">
        <f xml:space="preserve"> Time!AM$55</f>
        <v>1</v>
      </c>
      <c r="AN19" s="659">
        <f xml:space="preserve"> Time!AN$55</f>
        <v>1</v>
      </c>
      <c r="AO19" s="659">
        <f xml:space="preserve"> Time!AO$55</f>
        <v>1</v>
      </c>
      <c r="AP19" s="659">
        <f xml:space="preserve"> Time!AP$55</f>
        <v>1</v>
      </c>
      <c r="AQ19" s="659">
        <f xml:space="preserve"> Time!AQ$55</f>
        <v>1</v>
      </c>
      <c r="AR19" s="659">
        <f xml:space="preserve"> Time!AR$55</f>
        <v>1</v>
      </c>
      <c r="AS19" s="659">
        <f xml:space="preserve"> Time!AS$55</f>
        <v>1</v>
      </c>
      <c r="AT19" s="659">
        <f xml:space="preserve"> Time!AT$55</f>
        <v>1</v>
      </c>
      <c r="AU19" s="659">
        <f xml:space="preserve"> Time!AU$55</f>
        <v>1</v>
      </c>
      <c r="AV19" s="659">
        <f xml:space="preserve"> Time!AV$55</f>
        <v>1</v>
      </c>
      <c r="AW19" s="659">
        <f xml:space="preserve"> Time!AW$55</f>
        <v>1</v>
      </c>
      <c r="AX19" s="659">
        <f xml:space="preserve"> Time!AX$55</f>
        <v>1</v>
      </c>
      <c r="AY19" s="659">
        <f xml:space="preserve"> Time!AY$55</f>
        <v>1</v>
      </c>
      <c r="AZ19" s="659">
        <f xml:space="preserve"> Time!AZ$55</f>
        <v>1</v>
      </c>
      <c r="BA19" s="659">
        <f xml:space="preserve"> Time!BA$55</f>
        <v>1</v>
      </c>
      <c r="BB19" s="659">
        <f xml:space="preserve"> Time!BB$55</f>
        <v>1</v>
      </c>
      <c r="BC19" s="659">
        <f xml:space="preserve"> Time!BC$55</f>
        <v>1</v>
      </c>
      <c r="BD19" s="659">
        <f xml:space="preserve"> Time!BD$55</f>
        <v>1</v>
      </c>
      <c r="BE19" s="659">
        <f xml:space="preserve"> Time!BE$55</f>
        <v>1</v>
      </c>
      <c r="BF19" s="659">
        <f xml:space="preserve"> Time!BF$55</f>
        <v>1</v>
      </c>
      <c r="BG19" s="659">
        <f xml:space="preserve"> Time!BG$55</f>
        <v>1</v>
      </c>
      <c r="BH19" s="659">
        <f xml:space="preserve"> Time!BH$55</f>
        <v>1</v>
      </c>
      <c r="BI19" s="659">
        <f xml:space="preserve"> Time!BI$55</f>
        <v>1</v>
      </c>
      <c r="BJ19" s="659">
        <f xml:space="preserve"> Time!BJ$55</f>
        <v>1</v>
      </c>
      <c r="BK19" s="659">
        <f xml:space="preserve"> Time!BK$55</f>
        <v>1</v>
      </c>
      <c r="BL19" s="659">
        <f xml:space="preserve"> Time!BL$55</f>
        <v>1</v>
      </c>
      <c r="BM19" s="659">
        <f xml:space="preserve"> Time!BM$55</f>
        <v>1</v>
      </c>
      <c r="BN19" s="659">
        <f xml:space="preserve"> Time!BN$55</f>
        <v>1</v>
      </c>
      <c r="BO19" s="659">
        <f xml:space="preserve"> Time!BO$55</f>
        <v>1</v>
      </c>
      <c r="BP19" s="659">
        <f xml:space="preserve"> Time!BP$55</f>
        <v>1</v>
      </c>
      <c r="BQ19" s="659">
        <f xml:space="preserve"> Time!BQ$55</f>
        <v>1</v>
      </c>
      <c r="BR19" s="659">
        <f xml:space="preserve"> Time!BR$55</f>
        <v>1</v>
      </c>
      <c r="BS19" s="659">
        <f xml:space="preserve"> Time!BS$55</f>
        <v>1</v>
      </c>
      <c r="BT19" s="659">
        <f xml:space="preserve"> Time!BT$55</f>
        <v>1</v>
      </c>
      <c r="BU19" s="659">
        <f xml:space="preserve"> Time!BU$55</f>
        <v>1</v>
      </c>
      <c r="BV19" s="659">
        <f xml:space="preserve"> Time!BV$55</f>
        <v>1</v>
      </c>
      <c r="BW19" s="659">
        <f xml:space="preserve"> Time!BW$55</f>
        <v>1</v>
      </c>
      <c r="BX19" s="659">
        <f xml:space="preserve"> Time!BX$55</f>
        <v>1</v>
      </c>
      <c r="BY19" s="659">
        <f xml:space="preserve"> Time!BY$55</f>
        <v>1</v>
      </c>
      <c r="BZ19" s="659">
        <f xml:space="preserve"> Time!BZ$55</f>
        <v>1</v>
      </c>
      <c r="CA19" s="659">
        <f xml:space="preserve"> Time!CA$55</f>
        <v>1</v>
      </c>
      <c r="CB19" s="659">
        <f xml:space="preserve"> Time!CB$55</f>
        <v>1</v>
      </c>
      <c r="CC19" s="659">
        <f xml:space="preserve"> Time!CC$55</f>
        <v>1</v>
      </c>
      <c r="CD19" s="659">
        <f xml:space="preserve"> Time!CD$55</f>
        <v>1</v>
      </c>
      <c r="CE19" s="659">
        <f xml:space="preserve"> Time!CE$55</f>
        <v>1</v>
      </c>
      <c r="CF19" s="659">
        <f xml:space="preserve"> Time!CF$55</f>
        <v>1</v>
      </c>
    </row>
    <row r="20" spans="1:84" s="178" customFormat="1" ht="5.0999999999999996" customHeight="1" x14ac:dyDescent="0.25">
      <c r="A20" s="182"/>
      <c r="B20" s="188"/>
      <c r="C20" s="179"/>
      <c r="D20" s="180"/>
      <c r="E20" s="181"/>
      <c r="F20" s="182"/>
      <c r="G20" s="182"/>
      <c r="H20" s="182"/>
      <c r="I20" s="182"/>
      <c r="J20" s="661"/>
      <c r="K20" s="649"/>
      <c r="L20" s="649"/>
      <c r="M20" s="649"/>
      <c r="N20" s="649"/>
      <c r="O20" s="649"/>
      <c r="P20" s="649"/>
      <c r="Q20" s="649"/>
      <c r="R20" s="649"/>
      <c r="S20" s="649"/>
      <c r="T20" s="649"/>
      <c r="U20" s="649"/>
      <c r="V20" s="649"/>
      <c r="W20" s="649"/>
      <c r="X20" s="649"/>
      <c r="Y20" s="649"/>
      <c r="Z20" s="649"/>
      <c r="AA20" s="649"/>
      <c r="AB20" s="649"/>
      <c r="AC20" s="649"/>
      <c r="AD20" s="649"/>
      <c r="AE20" s="649"/>
      <c r="AF20" s="649"/>
      <c r="AG20" s="649"/>
      <c r="AH20" s="649"/>
      <c r="AI20" s="649"/>
      <c r="AJ20" s="649"/>
      <c r="AK20" s="649"/>
      <c r="AL20" s="649"/>
      <c r="AM20" s="649"/>
      <c r="AN20" s="649"/>
      <c r="AO20" s="649"/>
      <c r="AP20" s="649"/>
      <c r="AQ20" s="649"/>
      <c r="AR20" s="649"/>
      <c r="AS20" s="649"/>
      <c r="AT20" s="649"/>
      <c r="AU20" s="649"/>
      <c r="AV20" s="649"/>
      <c r="AW20" s="649"/>
      <c r="AX20" s="649"/>
      <c r="AY20" s="649"/>
      <c r="AZ20" s="649"/>
      <c r="BA20" s="649"/>
      <c r="BB20" s="649"/>
      <c r="BC20" s="649"/>
      <c r="BD20" s="649"/>
      <c r="BE20" s="649"/>
      <c r="BF20" s="649"/>
      <c r="BG20" s="649"/>
      <c r="BH20" s="649"/>
      <c r="BI20" s="649"/>
      <c r="BJ20" s="649"/>
      <c r="BK20" s="649"/>
      <c r="BL20" s="649"/>
      <c r="BM20" s="649"/>
      <c r="BN20" s="649"/>
      <c r="BO20" s="649"/>
      <c r="BP20" s="649"/>
      <c r="BQ20" s="649"/>
      <c r="BR20" s="649"/>
      <c r="BS20" s="649"/>
      <c r="BT20" s="649"/>
      <c r="BU20" s="649"/>
      <c r="BV20" s="649"/>
      <c r="BW20" s="649"/>
      <c r="BX20" s="649"/>
      <c r="BY20" s="649"/>
      <c r="BZ20" s="649"/>
      <c r="CA20" s="649"/>
      <c r="CB20" s="649"/>
      <c r="CC20" s="649"/>
      <c r="CD20" s="649"/>
      <c r="CE20" s="649"/>
      <c r="CF20" s="649"/>
    </row>
    <row r="21" spans="1:84" s="361" customFormat="1" x14ac:dyDescent="0.25">
      <c r="A21" s="336"/>
      <c r="B21" s="350"/>
      <c r="C21" s="333"/>
      <c r="D21" s="334"/>
      <c r="E21" s="335" t="s">
        <v>59</v>
      </c>
      <c r="F21" s="336"/>
      <c r="G21" s="335" t="s">
        <v>40</v>
      </c>
      <c r="H21" s="339"/>
      <c r="I21" s="335"/>
      <c r="J21" s="649">
        <f xml:space="preserve"> SUM(L21:CF21)</f>
        <v>1735313.559798884</v>
      </c>
      <c r="K21" s="649"/>
      <c r="L21" s="649">
        <f xml:space="preserve"> SUMPRODUCT($F11:$F13, L15:L17) * L19</f>
        <v>0</v>
      </c>
      <c r="M21" s="649">
        <f t="shared" ref="M21:AQ21" si="0" xml:space="preserve"> SUMPRODUCT($F11:$F13, M15:M17) * M19</f>
        <v>0</v>
      </c>
      <c r="N21" s="649">
        <f t="shared" si="0"/>
        <v>0</v>
      </c>
      <c r="O21" s="649">
        <f t="shared" si="0"/>
        <v>0</v>
      </c>
      <c r="P21" s="649">
        <f t="shared" si="0"/>
        <v>0</v>
      </c>
      <c r="Q21" s="649">
        <f t="shared" si="0"/>
        <v>0</v>
      </c>
      <c r="R21" s="649">
        <f t="shared" si="0"/>
        <v>0</v>
      </c>
      <c r="S21" s="649">
        <f t="shared" si="0"/>
        <v>0</v>
      </c>
      <c r="T21" s="649">
        <f t="shared" si="0"/>
        <v>0</v>
      </c>
      <c r="U21" s="649">
        <f t="shared" si="0"/>
        <v>0</v>
      </c>
      <c r="V21" s="649">
        <f t="shared" si="0"/>
        <v>0</v>
      </c>
      <c r="W21" s="649">
        <f t="shared" si="0"/>
        <v>0</v>
      </c>
      <c r="X21" s="649">
        <f t="shared" si="0"/>
        <v>0</v>
      </c>
      <c r="Y21" s="649">
        <f t="shared" si="0"/>
        <v>19532.479185222415</v>
      </c>
      <c r="Z21" s="649">
        <f t="shared" si="0"/>
        <v>19532.479185222415</v>
      </c>
      <c r="AA21" s="649">
        <f xml:space="preserve"> SUMPRODUCT($F11:$F13, AA15:AA17) * AA19</f>
        <v>21974.039083375217</v>
      </c>
      <c r="AB21" s="649">
        <f t="shared" si="0"/>
        <v>26857.158879680817</v>
      </c>
      <c r="AC21" s="649">
        <f t="shared" si="0"/>
        <v>27662.873646071246</v>
      </c>
      <c r="AD21" s="649">
        <f t="shared" si="0"/>
        <v>25148.066950973862</v>
      </c>
      <c r="AE21" s="649">
        <f t="shared" si="0"/>
        <v>20118.453560779089</v>
      </c>
      <c r="AF21" s="649">
        <f t="shared" si="0"/>
        <v>17603.646865681701</v>
      </c>
      <c r="AG21" s="649">
        <f t="shared" si="0"/>
        <v>17603.646865681701</v>
      </c>
      <c r="AH21" s="649">
        <f t="shared" si="0"/>
        <v>17603.646865681701</v>
      </c>
      <c r="AI21" s="649">
        <f t="shared" si="0"/>
        <v>17603.646865681701</v>
      </c>
      <c r="AJ21" s="649">
        <f t="shared" si="0"/>
        <v>17603.646865681701</v>
      </c>
      <c r="AK21" s="649">
        <f t="shared" si="0"/>
        <v>21912.349003281892</v>
      </c>
      <c r="AL21" s="649">
        <f t="shared" si="0"/>
        <v>21912.349003281892</v>
      </c>
      <c r="AM21" s="649">
        <f t="shared" si="0"/>
        <v>24651.392628692127</v>
      </c>
      <c r="AN21" s="649">
        <f t="shared" si="0"/>
        <v>30129.479879512597</v>
      </c>
      <c r="AO21" s="649">
        <f t="shared" si="0"/>
        <v>31035.877553217852</v>
      </c>
      <c r="AP21" s="649">
        <f t="shared" si="0"/>
        <v>28214.434139288958</v>
      </c>
      <c r="AQ21" s="649">
        <f t="shared" si="0"/>
        <v>22571.547311431168</v>
      </c>
      <c r="AR21" s="649">
        <f t="shared" ref="AR21:BW21" si="1" xml:space="preserve"> SUMPRODUCT($F11:$F13, AR15:AR17) * AR19</f>
        <v>19750.103897502275</v>
      </c>
      <c r="AS21" s="649">
        <f t="shared" si="1"/>
        <v>19750.103897502275</v>
      </c>
      <c r="AT21" s="649">
        <f t="shared" si="1"/>
        <v>19750.103897502275</v>
      </c>
      <c r="AU21" s="649">
        <f t="shared" si="1"/>
        <v>19750.103897502275</v>
      </c>
      <c r="AV21" s="649">
        <f t="shared" si="1"/>
        <v>19750.103897502275</v>
      </c>
      <c r="AW21" s="649">
        <f t="shared" si="1"/>
        <v>25502.912606490328</v>
      </c>
      <c r="AX21" s="649">
        <f t="shared" si="1"/>
        <v>25502.912606490328</v>
      </c>
      <c r="AY21" s="649">
        <f t="shared" si="1"/>
        <v>28690.776682301621</v>
      </c>
      <c r="AZ21" s="649">
        <f t="shared" si="1"/>
        <v>35066.504833924206</v>
      </c>
      <c r="BA21" s="649">
        <f t="shared" si="1"/>
        <v>36118.499978941923</v>
      </c>
      <c r="BB21" s="649">
        <f t="shared" si="1"/>
        <v>32834.999980856301</v>
      </c>
      <c r="BC21" s="649">
        <f t="shared" si="1"/>
        <v>26267.999984685041</v>
      </c>
      <c r="BD21" s="649">
        <f t="shared" si="1"/>
        <v>22984.49998659941</v>
      </c>
      <c r="BE21" s="649">
        <f t="shared" si="1"/>
        <v>22984.49998659941</v>
      </c>
      <c r="BF21" s="649">
        <f t="shared" si="1"/>
        <v>22984.49998659941</v>
      </c>
      <c r="BG21" s="649">
        <f t="shared" si="1"/>
        <v>22984.49998659941</v>
      </c>
      <c r="BH21" s="649">
        <f t="shared" si="1"/>
        <v>22984.49998659941</v>
      </c>
      <c r="BI21" s="649">
        <f t="shared" si="1"/>
        <v>30924.238403899708</v>
      </c>
      <c r="BJ21" s="649">
        <f t="shared" si="1"/>
        <v>30924.238403899708</v>
      </c>
      <c r="BK21" s="649">
        <f t="shared" si="1"/>
        <v>34789.768204387176</v>
      </c>
      <c r="BL21" s="649">
        <f t="shared" si="1"/>
        <v>42520.827805362103</v>
      </c>
      <c r="BM21" s="649">
        <f t="shared" si="1"/>
        <v>43796.452639522962</v>
      </c>
      <c r="BN21" s="649">
        <f t="shared" si="1"/>
        <v>39814.95694502088</v>
      </c>
      <c r="BO21" s="649">
        <f t="shared" si="1"/>
        <v>31851.965556016698</v>
      </c>
      <c r="BP21" s="649">
        <f t="shared" si="1"/>
        <v>27870.469861514612</v>
      </c>
      <c r="BQ21" s="649">
        <f t="shared" si="1"/>
        <v>27870.469861514612</v>
      </c>
      <c r="BR21" s="649">
        <f t="shared" si="1"/>
        <v>27870.469861514612</v>
      </c>
      <c r="BS21" s="649">
        <f t="shared" si="1"/>
        <v>27870.469861514612</v>
      </c>
      <c r="BT21" s="649">
        <f t="shared" si="1"/>
        <v>27870.469861514612</v>
      </c>
      <c r="BU21" s="649">
        <f t="shared" si="1"/>
        <v>38336.728579322051</v>
      </c>
      <c r="BV21" s="649">
        <f t="shared" si="1"/>
        <v>38336.728579322051</v>
      </c>
      <c r="BW21" s="649">
        <f t="shared" si="1"/>
        <v>43128.819651737314</v>
      </c>
      <c r="BX21" s="649">
        <f t="shared" ref="BX21:CE21" si="2" xml:space="preserve"> SUMPRODUCT($F11:$F13, BX15:BX17) * BX19</f>
        <v>52713.001796567813</v>
      </c>
      <c r="BY21" s="649">
        <f t="shared" si="2"/>
        <v>54294.391850464861</v>
      </c>
      <c r="BZ21" s="649">
        <f t="shared" si="2"/>
        <v>49358.53804587714</v>
      </c>
      <c r="CA21" s="649">
        <f t="shared" si="2"/>
        <v>39486.830436701712</v>
      </c>
      <c r="CB21" s="649">
        <f t="shared" si="2"/>
        <v>34550.976632114005</v>
      </c>
      <c r="CC21" s="649">
        <f t="shared" si="2"/>
        <v>34550.976632114005</v>
      </c>
      <c r="CD21" s="649">
        <f t="shared" si="2"/>
        <v>34550.976632114005</v>
      </c>
      <c r="CE21" s="649">
        <f t="shared" si="2"/>
        <v>34550.976632114005</v>
      </c>
      <c r="CF21" s="649">
        <f t="shared" ref="CF21" si="3" xml:space="preserve"> SUMPRODUCT($F11:$F13, CF15:CF17) * CF19</f>
        <v>34550.976632114005</v>
      </c>
    </row>
    <row r="22" spans="1:84" s="178" customFormat="1" x14ac:dyDescent="0.25">
      <c r="A22" s="182"/>
      <c r="B22" s="188"/>
      <c r="C22" s="179"/>
      <c r="D22" s="180"/>
      <c r="E22" s="181"/>
      <c r="F22" s="182"/>
      <c r="G22" s="181"/>
      <c r="H22" s="181"/>
      <c r="I22" s="181"/>
      <c r="J22" s="334"/>
      <c r="K22" s="334"/>
      <c r="L22" s="334"/>
      <c r="M22" s="334"/>
      <c r="N22" s="334"/>
      <c r="O22" s="334"/>
      <c r="P22" s="334"/>
      <c r="Q22" s="334"/>
      <c r="R22" s="334"/>
      <c r="S22" s="334"/>
      <c r="T22" s="334"/>
      <c r="U22" s="334"/>
      <c r="V22" s="334"/>
      <c r="W22" s="334"/>
      <c r="X22" s="334"/>
      <c r="Y22" s="334"/>
      <c r="Z22" s="334"/>
      <c r="AA22" s="334"/>
      <c r="AB22" s="334"/>
      <c r="AC22" s="334"/>
      <c r="AD22" s="334"/>
      <c r="AE22" s="334"/>
      <c r="AF22" s="334"/>
      <c r="AG22" s="334"/>
      <c r="AH22" s="334"/>
      <c r="AI22" s="334"/>
      <c r="AJ22" s="334"/>
      <c r="AK22" s="334"/>
      <c r="AL22" s="334"/>
      <c r="AM22" s="334"/>
      <c r="AN22" s="334"/>
      <c r="AO22" s="334"/>
      <c r="AP22" s="334"/>
      <c r="AQ22" s="334"/>
      <c r="AR22" s="334"/>
      <c r="AS22" s="334"/>
      <c r="AT22" s="334"/>
      <c r="AU22" s="334"/>
      <c r="AV22" s="334"/>
      <c r="AW22" s="334"/>
      <c r="AX22" s="334"/>
      <c r="AY22" s="334"/>
      <c r="AZ22" s="334"/>
      <c r="BA22" s="334"/>
      <c r="BB22" s="334"/>
      <c r="BC22" s="334"/>
      <c r="BD22" s="334"/>
      <c r="BE22" s="334"/>
      <c r="BF22" s="334"/>
      <c r="BG22" s="334"/>
      <c r="BH22" s="334"/>
      <c r="BI22" s="334"/>
      <c r="BJ22" s="334"/>
      <c r="BK22" s="334"/>
      <c r="BL22" s="334"/>
      <c r="BM22" s="334"/>
      <c r="BN22" s="334"/>
      <c r="BO22" s="334"/>
      <c r="BP22" s="334"/>
      <c r="BQ22" s="334"/>
      <c r="BR22" s="334"/>
      <c r="BS22" s="334"/>
      <c r="BT22" s="334"/>
      <c r="BU22" s="334"/>
      <c r="BV22" s="334"/>
      <c r="BW22" s="334"/>
      <c r="BX22" s="334"/>
      <c r="BY22" s="334"/>
      <c r="BZ22" s="334"/>
      <c r="CA22" s="334"/>
      <c r="CB22" s="334"/>
      <c r="CC22" s="334"/>
      <c r="CD22" s="334"/>
      <c r="CE22" s="334"/>
      <c r="CF22" s="334"/>
    </row>
    <row r="23" spans="1:84" x14ac:dyDescent="0.25">
      <c r="A23" s="116"/>
      <c r="D23" s="114"/>
      <c r="E23" s="115"/>
      <c r="F23" s="116"/>
      <c r="G23" s="115"/>
      <c r="H23" s="115"/>
      <c r="I23" s="115"/>
      <c r="AE23" s="334"/>
      <c r="AF23" s="334"/>
      <c r="AG23" s="334"/>
      <c r="AH23" s="334"/>
      <c r="AI23" s="334"/>
      <c r="AJ23" s="334"/>
      <c r="AK23" s="334"/>
      <c r="AL23" s="334"/>
      <c r="AM23" s="334"/>
      <c r="AN23" s="334"/>
      <c r="AO23" s="334"/>
      <c r="AP23" s="334"/>
      <c r="AQ23" s="334"/>
      <c r="AR23" s="334"/>
      <c r="AS23" s="334"/>
      <c r="AT23" s="334"/>
      <c r="AU23" s="334"/>
      <c r="AV23" s="334"/>
      <c r="AW23" s="334"/>
      <c r="AX23" s="334"/>
      <c r="AY23" s="334"/>
      <c r="AZ23" s="334"/>
      <c r="BA23" s="334"/>
      <c r="BB23" s="334"/>
      <c r="BC23" s="334"/>
      <c r="BD23" s="334"/>
      <c r="BE23" s="334"/>
      <c r="BF23" s="334"/>
      <c r="BG23" s="334"/>
      <c r="BH23" s="334"/>
      <c r="BI23" s="334"/>
      <c r="BJ23" s="334"/>
      <c r="BK23" s="334"/>
      <c r="BL23" s="334"/>
      <c r="BM23" s="334"/>
      <c r="BN23" s="334"/>
      <c r="BO23" s="334"/>
      <c r="BP23" s="334"/>
      <c r="BQ23" s="334"/>
      <c r="BR23" s="334"/>
      <c r="BS23" s="334"/>
      <c r="BT23" s="334"/>
      <c r="BU23" s="334"/>
      <c r="BV23" s="334"/>
      <c r="BW23" s="334"/>
      <c r="BX23" s="334"/>
      <c r="BY23" s="334"/>
      <c r="BZ23" s="334"/>
      <c r="CA23" s="334"/>
      <c r="CB23" s="334"/>
      <c r="CC23" s="334"/>
      <c r="CD23" s="334"/>
      <c r="CE23" s="334"/>
      <c r="CF23" s="334"/>
    </row>
    <row r="24" spans="1:84" s="141" customFormat="1" x14ac:dyDescent="0.25">
      <c r="A24" s="190"/>
      <c r="B24" s="232"/>
      <c r="C24" s="190" t="s">
        <v>60</v>
      </c>
      <c r="D24" s="190"/>
      <c r="E24" s="190"/>
      <c r="F24" s="190"/>
      <c r="G24" s="190"/>
      <c r="H24" s="190"/>
      <c r="I24" s="190"/>
      <c r="J24" s="410"/>
      <c r="K24" s="410"/>
      <c r="L24" s="410"/>
      <c r="M24" s="410"/>
      <c r="N24" s="410"/>
      <c r="O24" s="410"/>
      <c r="P24" s="410"/>
      <c r="Q24" s="410"/>
      <c r="R24" s="410"/>
      <c r="S24" s="410"/>
      <c r="T24" s="410"/>
      <c r="U24" s="410"/>
      <c r="V24" s="410"/>
      <c r="W24" s="410"/>
      <c r="X24" s="410"/>
      <c r="Y24" s="410"/>
      <c r="Z24" s="410"/>
      <c r="AA24" s="410"/>
      <c r="AB24" s="410"/>
      <c r="AC24" s="410"/>
      <c r="AD24" s="410"/>
      <c r="AE24" s="410"/>
      <c r="AF24" s="410"/>
      <c r="AG24" s="410"/>
      <c r="AH24" s="410"/>
      <c r="AI24" s="410"/>
      <c r="AJ24" s="410"/>
      <c r="AK24" s="410"/>
      <c r="AL24" s="410"/>
      <c r="AM24" s="410"/>
      <c r="AN24" s="410"/>
      <c r="AO24" s="410"/>
      <c r="AP24" s="410"/>
      <c r="AQ24" s="410"/>
      <c r="AR24" s="410"/>
      <c r="AS24" s="410"/>
      <c r="AT24" s="410"/>
      <c r="AU24" s="410"/>
      <c r="AV24" s="410"/>
      <c r="AW24" s="410"/>
      <c r="AX24" s="410"/>
      <c r="AY24" s="410"/>
      <c r="AZ24" s="410"/>
      <c r="BA24" s="410"/>
      <c r="BB24" s="410"/>
      <c r="BC24" s="410"/>
      <c r="BD24" s="410"/>
      <c r="BE24" s="410"/>
      <c r="BF24" s="410"/>
      <c r="BG24" s="410"/>
      <c r="BH24" s="410"/>
      <c r="BI24" s="410"/>
      <c r="BJ24" s="410"/>
      <c r="BK24" s="410"/>
      <c r="BL24" s="410"/>
      <c r="BM24" s="410"/>
      <c r="BN24" s="410"/>
      <c r="BO24" s="410"/>
      <c r="BP24" s="410"/>
      <c r="BQ24" s="410"/>
      <c r="BR24" s="410"/>
      <c r="BS24" s="410"/>
      <c r="BT24" s="410"/>
      <c r="BU24" s="410"/>
      <c r="BV24" s="410"/>
      <c r="BW24" s="410"/>
      <c r="BX24" s="410"/>
      <c r="BY24" s="410"/>
      <c r="BZ24" s="410"/>
      <c r="CA24" s="410"/>
      <c r="CB24" s="410"/>
      <c r="CC24" s="410"/>
      <c r="CD24" s="410"/>
      <c r="CE24" s="410"/>
      <c r="CF24" s="410"/>
    </row>
    <row r="25" spans="1:84" x14ac:dyDescent="0.25">
      <c r="A25" s="116"/>
      <c r="D25" s="114"/>
      <c r="E25" s="115"/>
      <c r="F25" s="116"/>
      <c r="G25" s="116"/>
      <c r="H25" s="116"/>
      <c r="I25" s="116"/>
      <c r="J25" s="52"/>
      <c r="AE25" s="334"/>
      <c r="AF25" s="334"/>
      <c r="AG25" s="334"/>
      <c r="AH25" s="334"/>
      <c r="AI25" s="334"/>
      <c r="AJ25" s="334"/>
      <c r="AK25" s="334"/>
      <c r="AL25" s="334"/>
      <c r="AM25" s="334"/>
      <c r="AN25" s="334"/>
      <c r="AO25" s="334"/>
      <c r="AP25" s="334"/>
      <c r="AQ25" s="334"/>
      <c r="AR25" s="334"/>
      <c r="AS25" s="334"/>
      <c r="AT25" s="334"/>
      <c r="AU25" s="334"/>
      <c r="AV25" s="334"/>
      <c r="AW25" s="334"/>
      <c r="AX25" s="334"/>
      <c r="AY25" s="334"/>
      <c r="AZ25" s="334"/>
      <c r="BA25" s="334"/>
      <c r="BB25" s="334"/>
      <c r="BC25" s="334"/>
      <c r="BD25" s="334"/>
      <c r="BE25" s="334"/>
      <c r="BF25" s="334"/>
      <c r="BG25" s="334"/>
      <c r="BH25" s="334"/>
      <c r="BI25" s="334"/>
      <c r="BJ25" s="334"/>
      <c r="BK25" s="334"/>
      <c r="BL25" s="334"/>
      <c r="BM25" s="334"/>
      <c r="BN25" s="334"/>
      <c r="BO25" s="334"/>
      <c r="BP25" s="334"/>
      <c r="BQ25" s="334"/>
      <c r="BR25" s="334"/>
      <c r="BS25" s="334"/>
      <c r="BT25" s="334"/>
      <c r="BU25" s="334"/>
      <c r="BV25" s="334"/>
      <c r="BW25" s="334"/>
      <c r="BX25" s="334"/>
      <c r="BY25" s="334"/>
      <c r="BZ25" s="334"/>
      <c r="CA25" s="334"/>
      <c r="CB25" s="334"/>
      <c r="CC25" s="334"/>
      <c r="CD25" s="334"/>
      <c r="CE25" s="334"/>
      <c r="CF25" s="334"/>
    </row>
    <row r="26" spans="1:84" s="97" customFormat="1" x14ac:dyDescent="0.25">
      <c r="A26" s="95"/>
      <c r="B26" s="104"/>
      <c r="C26" s="162"/>
      <c r="E26" s="97" t="str">
        <f xml:space="preserve"> InpFor!E$85</f>
        <v>Input VAT rate - COGs - Shoes</v>
      </c>
      <c r="F26" s="97">
        <f xml:space="preserve"> InpFor!F$85</f>
        <v>0.2</v>
      </c>
      <c r="G26" s="97" t="str">
        <f xml:space="preserve"> InpFor!G$85</f>
        <v>%</v>
      </c>
      <c r="H26" s="97">
        <f xml:space="preserve"> InpFor!H$85</f>
        <v>0</v>
      </c>
      <c r="I26" s="97" t="str">
        <f xml:space="preserve"> InpFor!I$85</f>
        <v>R.Williams email 15 June 19</v>
      </c>
      <c r="J26" s="532"/>
      <c r="K26" s="532"/>
      <c r="L26" s="532"/>
      <c r="M26" s="532"/>
      <c r="N26" s="532"/>
      <c r="O26" s="532"/>
      <c r="P26" s="532"/>
      <c r="Q26" s="532"/>
      <c r="R26" s="532"/>
      <c r="S26" s="532"/>
      <c r="T26" s="532"/>
      <c r="U26" s="532"/>
      <c r="V26" s="532"/>
      <c r="W26" s="532"/>
      <c r="X26" s="532"/>
      <c r="Y26" s="532"/>
      <c r="Z26" s="532"/>
      <c r="AA26" s="532"/>
      <c r="AB26" s="532"/>
      <c r="AC26" s="532"/>
      <c r="AD26" s="532"/>
      <c r="AE26" s="532"/>
      <c r="AF26" s="532"/>
      <c r="AG26" s="532"/>
      <c r="AH26" s="532"/>
      <c r="AI26" s="532"/>
      <c r="AJ26" s="532"/>
      <c r="AK26" s="532"/>
      <c r="AL26" s="532"/>
      <c r="AM26" s="532"/>
      <c r="AN26" s="532"/>
      <c r="AO26" s="532"/>
      <c r="AP26" s="532"/>
      <c r="AQ26" s="532"/>
      <c r="AR26" s="532"/>
      <c r="AS26" s="532"/>
      <c r="AT26" s="532"/>
      <c r="AU26" s="532"/>
      <c r="AV26" s="532"/>
      <c r="AW26" s="532"/>
      <c r="AX26" s="532"/>
      <c r="AY26" s="532"/>
      <c r="AZ26" s="532"/>
      <c r="BA26" s="532"/>
      <c r="BB26" s="532"/>
      <c r="BC26" s="532"/>
      <c r="BD26" s="532"/>
      <c r="BE26" s="532"/>
      <c r="BF26" s="532"/>
      <c r="BG26" s="532"/>
      <c r="BH26" s="532"/>
      <c r="BI26" s="532"/>
      <c r="BJ26" s="532"/>
      <c r="BK26" s="532"/>
      <c r="BL26" s="532"/>
      <c r="BM26" s="532"/>
      <c r="BN26" s="532"/>
      <c r="BO26" s="532"/>
      <c r="BP26" s="532"/>
      <c r="BQ26" s="532"/>
      <c r="BR26" s="532"/>
      <c r="BS26" s="532"/>
      <c r="BT26" s="532"/>
      <c r="BU26" s="532"/>
      <c r="BV26" s="532"/>
      <c r="BW26" s="532"/>
      <c r="BX26" s="532"/>
      <c r="BY26" s="532"/>
      <c r="BZ26" s="532"/>
      <c r="CA26" s="532"/>
      <c r="CB26" s="532"/>
      <c r="CC26" s="532"/>
      <c r="CD26" s="532"/>
      <c r="CE26" s="532"/>
      <c r="CF26" s="532"/>
    </row>
    <row r="27" spans="1:84" s="97" customFormat="1" x14ac:dyDescent="0.25">
      <c r="A27" s="95"/>
      <c r="B27" s="104"/>
      <c r="C27" s="162"/>
      <c r="E27" s="97" t="str">
        <f xml:space="preserve"> InpFor!E$86</f>
        <v>Input VAT rate - COGs - Trainers</v>
      </c>
      <c r="F27" s="97">
        <f xml:space="preserve"> InpFor!F$86</f>
        <v>0.2</v>
      </c>
      <c r="G27" s="97" t="str">
        <f xml:space="preserve"> InpFor!G$86</f>
        <v>%</v>
      </c>
      <c r="H27" s="97">
        <f xml:space="preserve"> InpFor!H$86</f>
        <v>0</v>
      </c>
      <c r="I27" s="97" t="str">
        <f xml:space="preserve"> InpFor!I$86</f>
        <v>R.Williams email 15 June 19</v>
      </c>
      <c r="J27" s="532"/>
      <c r="K27" s="532"/>
      <c r="L27" s="532"/>
      <c r="M27" s="532"/>
      <c r="N27" s="532"/>
      <c r="O27" s="532"/>
      <c r="P27" s="532"/>
      <c r="Q27" s="532"/>
      <c r="R27" s="532"/>
      <c r="S27" s="532"/>
      <c r="T27" s="532"/>
      <c r="U27" s="532"/>
      <c r="V27" s="532"/>
      <c r="W27" s="532"/>
      <c r="X27" s="532"/>
      <c r="Y27" s="532"/>
      <c r="Z27" s="532"/>
      <c r="AA27" s="532"/>
      <c r="AB27" s="532"/>
      <c r="AC27" s="532"/>
      <c r="AD27" s="532"/>
      <c r="AE27" s="532"/>
      <c r="AF27" s="532"/>
      <c r="AG27" s="532"/>
      <c r="AH27" s="532"/>
      <c r="AI27" s="532"/>
      <c r="AJ27" s="532"/>
      <c r="AK27" s="532"/>
      <c r="AL27" s="532"/>
      <c r="AM27" s="532"/>
      <c r="AN27" s="532"/>
      <c r="AO27" s="532"/>
      <c r="AP27" s="532"/>
      <c r="AQ27" s="532"/>
      <c r="AR27" s="532"/>
      <c r="AS27" s="532"/>
      <c r="AT27" s="532"/>
      <c r="AU27" s="532"/>
      <c r="AV27" s="532"/>
      <c r="AW27" s="532"/>
      <c r="AX27" s="532"/>
      <c r="AY27" s="532"/>
      <c r="AZ27" s="532"/>
      <c r="BA27" s="532"/>
      <c r="BB27" s="532"/>
      <c r="BC27" s="532"/>
      <c r="BD27" s="532"/>
      <c r="BE27" s="532"/>
      <c r="BF27" s="532"/>
      <c r="BG27" s="532"/>
      <c r="BH27" s="532"/>
      <c r="BI27" s="532"/>
      <c r="BJ27" s="532"/>
      <c r="BK27" s="532"/>
      <c r="BL27" s="532"/>
      <c r="BM27" s="532"/>
      <c r="BN27" s="532"/>
      <c r="BO27" s="532"/>
      <c r="BP27" s="532"/>
      <c r="BQ27" s="532"/>
      <c r="BR27" s="532"/>
      <c r="BS27" s="532"/>
      <c r="BT27" s="532"/>
      <c r="BU27" s="532"/>
      <c r="BV27" s="532"/>
      <c r="BW27" s="532"/>
      <c r="BX27" s="532"/>
      <c r="BY27" s="532"/>
      <c r="BZ27" s="532"/>
      <c r="CA27" s="532"/>
      <c r="CB27" s="532"/>
      <c r="CC27" s="532"/>
      <c r="CD27" s="532"/>
      <c r="CE27" s="532"/>
      <c r="CF27" s="532"/>
    </row>
    <row r="28" spans="1:84" s="97" customFormat="1" x14ac:dyDescent="0.25">
      <c r="A28" s="95"/>
      <c r="B28" s="104"/>
      <c r="C28" s="162"/>
      <c r="E28" s="97" t="str">
        <f xml:space="preserve"> InpFor!E$87</f>
        <v>Input VAT rate - COGs - Boots</v>
      </c>
      <c r="F28" s="97">
        <f xml:space="preserve"> InpFor!F$87</f>
        <v>0.2</v>
      </c>
      <c r="G28" s="97" t="str">
        <f xml:space="preserve"> InpFor!G$87</f>
        <v>%</v>
      </c>
      <c r="H28" s="97">
        <f xml:space="preserve"> InpFor!H$87</f>
        <v>0</v>
      </c>
      <c r="I28" s="97" t="str">
        <f xml:space="preserve"> InpFor!I$87</f>
        <v>R.Williams email 15 June 19</v>
      </c>
      <c r="J28" s="532"/>
      <c r="K28" s="532"/>
      <c r="L28" s="532"/>
      <c r="M28" s="532"/>
      <c r="N28" s="532"/>
      <c r="O28" s="532"/>
      <c r="P28" s="532"/>
      <c r="Q28" s="532"/>
      <c r="R28" s="532"/>
      <c r="S28" s="532"/>
      <c r="T28" s="532"/>
      <c r="U28" s="532"/>
      <c r="V28" s="532"/>
      <c r="W28" s="532"/>
      <c r="X28" s="532"/>
      <c r="Y28" s="532"/>
      <c r="Z28" s="532"/>
      <c r="AA28" s="532"/>
      <c r="AB28" s="532"/>
      <c r="AC28" s="532"/>
      <c r="AD28" s="532"/>
      <c r="AE28" s="532"/>
      <c r="AF28" s="532"/>
      <c r="AG28" s="532"/>
      <c r="AH28" s="532"/>
      <c r="AI28" s="532"/>
      <c r="AJ28" s="532"/>
      <c r="AK28" s="532"/>
      <c r="AL28" s="532"/>
      <c r="AM28" s="532"/>
      <c r="AN28" s="532"/>
      <c r="AO28" s="532"/>
      <c r="AP28" s="532"/>
      <c r="AQ28" s="532"/>
      <c r="AR28" s="532"/>
      <c r="AS28" s="532"/>
      <c r="AT28" s="532"/>
      <c r="AU28" s="532"/>
      <c r="AV28" s="532"/>
      <c r="AW28" s="532"/>
      <c r="AX28" s="532"/>
      <c r="AY28" s="532"/>
      <c r="AZ28" s="532"/>
      <c r="BA28" s="532"/>
      <c r="BB28" s="532"/>
      <c r="BC28" s="532"/>
      <c r="BD28" s="532"/>
      <c r="BE28" s="532"/>
      <c r="BF28" s="532"/>
      <c r="BG28" s="532"/>
      <c r="BH28" s="532"/>
      <c r="BI28" s="532"/>
      <c r="BJ28" s="532"/>
      <c r="BK28" s="532"/>
      <c r="BL28" s="532"/>
      <c r="BM28" s="532"/>
      <c r="BN28" s="532"/>
      <c r="BO28" s="532"/>
      <c r="BP28" s="532"/>
      <c r="BQ28" s="532"/>
      <c r="BR28" s="532"/>
      <c r="BS28" s="532"/>
      <c r="BT28" s="532"/>
      <c r="BU28" s="532"/>
      <c r="BV28" s="532"/>
      <c r="BW28" s="532"/>
      <c r="BX28" s="532"/>
      <c r="BY28" s="532"/>
      <c r="BZ28" s="532"/>
      <c r="CA28" s="532"/>
      <c r="CB28" s="532"/>
      <c r="CC28" s="532"/>
      <c r="CD28" s="532"/>
      <c r="CE28" s="532"/>
      <c r="CF28" s="532"/>
    </row>
    <row r="29" spans="1:84" s="178" customFormat="1" ht="5.0999999999999996" customHeight="1" x14ac:dyDescent="0.25">
      <c r="A29" s="182"/>
      <c r="B29" s="188"/>
      <c r="C29" s="179"/>
      <c r="D29" s="180"/>
      <c r="E29" s="97"/>
      <c r="F29" s="182"/>
      <c r="G29" s="182"/>
      <c r="H29" s="182"/>
      <c r="I29" s="182"/>
      <c r="J29" s="52"/>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34"/>
      <c r="AL29" s="334"/>
      <c r="AM29" s="334"/>
      <c r="AN29" s="334"/>
      <c r="AO29" s="334"/>
      <c r="AP29" s="334"/>
      <c r="AQ29" s="334"/>
      <c r="AR29" s="334"/>
      <c r="AS29" s="334"/>
      <c r="AT29" s="334"/>
      <c r="AU29" s="334"/>
      <c r="AV29" s="334"/>
      <c r="AW29" s="334"/>
      <c r="AX29" s="334"/>
      <c r="AY29" s="334"/>
      <c r="AZ29" s="334"/>
      <c r="BA29" s="334"/>
      <c r="BB29" s="334"/>
      <c r="BC29" s="334"/>
      <c r="BD29" s="334"/>
      <c r="BE29" s="334"/>
      <c r="BF29" s="334"/>
      <c r="BG29" s="334"/>
      <c r="BH29" s="334"/>
      <c r="BI29" s="334"/>
      <c r="BJ29" s="334"/>
      <c r="BK29" s="334"/>
      <c r="BL29" s="334"/>
      <c r="BM29" s="334"/>
      <c r="BN29" s="334"/>
      <c r="BO29" s="334"/>
      <c r="BP29" s="334"/>
      <c r="BQ29" s="334"/>
      <c r="BR29" s="334"/>
      <c r="BS29" s="334"/>
      <c r="BT29" s="334"/>
      <c r="BU29" s="334"/>
      <c r="BV29" s="334"/>
      <c r="BW29" s="334"/>
      <c r="BX29" s="334"/>
      <c r="BY29" s="334"/>
      <c r="BZ29" s="334"/>
      <c r="CA29" s="334"/>
      <c r="CB29" s="334"/>
      <c r="CC29" s="334"/>
      <c r="CD29" s="334"/>
      <c r="CE29" s="334"/>
      <c r="CF29" s="334"/>
    </row>
    <row r="30" spans="1:84" s="178" customFormat="1" x14ac:dyDescent="0.25">
      <c r="A30" s="182"/>
      <c r="B30" s="188"/>
      <c r="C30" s="179"/>
      <c r="D30" s="180"/>
      <c r="E30" s="122" t="str">
        <f xml:space="preserve"> CoS!E$71</f>
        <v>CoS payable - Shoes</v>
      </c>
      <c r="F30" s="122">
        <f xml:space="preserve"> CoS!F$71</f>
        <v>0</v>
      </c>
      <c r="G30" s="122" t="str">
        <f xml:space="preserve"> CoS!G$71</f>
        <v>GBP</v>
      </c>
      <c r="H30" s="122">
        <f xml:space="preserve"> CoS!H$71</f>
        <v>0</v>
      </c>
      <c r="I30" s="122">
        <f xml:space="preserve"> CoS!I$71</f>
        <v>0</v>
      </c>
      <c r="J30" s="653">
        <f xml:space="preserve"> CoS!J$71</f>
        <v>1429957.9764503187</v>
      </c>
      <c r="K30" s="653">
        <f xml:space="preserve"> CoS!K$71</f>
        <v>0</v>
      </c>
      <c r="L30" s="653">
        <f xml:space="preserve"> CoS!L$71</f>
        <v>0</v>
      </c>
      <c r="M30" s="653">
        <f xml:space="preserve"> CoS!M$71</f>
        <v>19559.675143279776</v>
      </c>
      <c r="N30" s="653">
        <f xml:space="preserve"> CoS!N$71</f>
        <v>19559.675143279776</v>
      </c>
      <c r="O30" s="653">
        <f xml:space="preserve"> CoS!O$71</f>
        <v>22004.634536189747</v>
      </c>
      <c r="P30" s="653">
        <f xml:space="preserve"> CoS!P$71</f>
        <v>26894.553322009691</v>
      </c>
      <c r="Q30" s="653">
        <f xml:space="preserve"> CoS!Q$71</f>
        <v>26894.553322009691</v>
      </c>
      <c r="R30" s="653">
        <f xml:space="preserve"> CoS!R$71</f>
        <v>24449.593929099719</v>
      </c>
      <c r="S30" s="653">
        <f xml:space="preserve"> CoS!S$71</f>
        <v>19559.675143279776</v>
      </c>
      <c r="T30" s="653">
        <f xml:space="preserve"> CoS!T$71</f>
        <v>17114.715750369804</v>
      </c>
      <c r="U30" s="653">
        <f xml:space="preserve"> CoS!U$71</f>
        <v>17114.715750369804</v>
      </c>
      <c r="V30" s="653">
        <f xml:space="preserve"> CoS!V$71</f>
        <v>17114.715750369804</v>
      </c>
      <c r="W30" s="653">
        <f xml:space="preserve"> CoS!W$71</f>
        <v>17114.715750369804</v>
      </c>
      <c r="X30" s="653">
        <f xml:space="preserve"> CoS!X$71</f>
        <v>17114.715750369804</v>
      </c>
      <c r="Y30" s="653">
        <f xml:space="preserve"> CoS!Y$71</f>
        <v>19559.675143279776</v>
      </c>
      <c r="Z30" s="653">
        <f xml:space="preserve"> CoS!Z$71</f>
        <v>19559.675143279776</v>
      </c>
      <c r="AA30" s="653">
        <f xml:space="preserve"> CoS!AA$71</f>
        <v>22004.634536189747</v>
      </c>
      <c r="AB30" s="653">
        <f xml:space="preserve"> CoS!AB$71</f>
        <v>26894.553322009691</v>
      </c>
      <c r="AC30" s="653">
        <f xml:space="preserve"> CoS!AC$71</f>
        <v>26894.553322009691</v>
      </c>
      <c r="AD30" s="653">
        <f xml:space="preserve"> CoS!AD$71</f>
        <v>24449.593929099719</v>
      </c>
      <c r="AE30" s="653">
        <f xml:space="preserve"> CoS!AE$71</f>
        <v>19559.675143279776</v>
      </c>
      <c r="AF30" s="653">
        <f xml:space="preserve"> CoS!AF$71</f>
        <v>17114.715750369804</v>
      </c>
      <c r="AG30" s="653">
        <f xml:space="preserve"> CoS!AG$71</f>
        <v>17114.715750369804</v>
      </c>
      <c r="AH30" s="653">
        <f xml:space="preserve"> CoS!AH$71</f>
        <v>17114.715750369804</v>
      </c>
      <c r="AI30" s="653">
        <f xml:space="preserve"> CoS!AI$71</f>
        <v>17114.715750369804</v>
      </c>
      <c r="AJ30" s="653">
        <f xml:space="preserve"> CoS!AJ$71</f>
        <v>17114.715750369804</v>
      </c>
      <c r="AK30" s="653">
        <f xml:space="preserve"> CoS!AK$71</f>
        <v>19456.802505800475</v>
      </c>
      <c r="AL30" s="653">
        <f xml:space="preserve"> CoS!AL$71</f>
        <v>19456.802505800475</v>
      </c>
      <c r="AM30" s="653">
        <f xml:space="preserve"> CoS!AM$71</f>
        <v>21888.902819025534</v>
      </c>
      <c r="AN30" s="653">
        <f xml:space="preserve"> CoS!AN$71</f>
        <v>26753.103445475652</v>
      </c>
      <c r="AO30" s="653">
        <f xml:space="preserve"> CoS!AO$71</f>
        <v>26753.103445475652</v>
      </c>
      <c r="AP30" s="653">
        <f xml:space="preserve"> CoS!AP$71</f>
        <v>24321.003132250593</v>
      </c>
      <c r="AQ30" s="653">
        <f xml:space="preserve"> CoS!AQ$71</f>
        <v>19456.802505800475</v>
      </c>
      <c r="AR30" s="653">
        <f xml:space="preserve"> CoS!AR$71</f>
        <v>17024.702192575416</v>
      </c>
      <c r="AS30" s="653">
        <f xml:space="preserve"> CoS!AS$71</f>
        <v>17024.702192575416</v>
      </c>
      <c r="AT30" s="653">
        <f xml:space="preserve"> CoS!AT$71</f>
        <v>17024.702192575416</v>
      </c>
      <c r="AU30" s="653">
        <f xml:space="preserve"> CoS!AU$71</f>
        <v>17024.702192575416</v>
      </c>
      <c r="AV30" s="653">
        <f xml:space="preserve"> CoS!AV$71</f>
        <v>17024.702192575416</v>
      </c>
      <c r="AW30" s="653">
        <f xml:space="preserve"> CoS!AW$71</f>
        <v>19156.194907085857</v>
      </c>
      <c r="AX30" s="653">
        <f xml:space="preserve"> CoS!AX$71</f>
        <v>19156.194907085857</v>
      </c>
      <c r="AY30" s="653">
        <f xml:space="preserve"> CoS!AY$71</f>
        <v>21550.719270471589</v>
      </c>
      <c r="AZ30" s="653">
        <f xml:space="preserve"> CoS!AZ$71</f>
        <v>26339.767997243052</v>
      </c>
      <c r="BA30" s="653">
        <f xml:space="preserve"> CoS!BA$71</f>
        <v>26339.767997243052</v>
      </c>
      <c r="BB30" s="653">
        <f xml:space="preserve"> CoS!BB$71</f>
        <v>23945.243633857321</v>
      </c>
      <c r="BC30" s="653">
        <f xml:space="preserve"> CoS!BC$71</f>
        <v>19156.194907085857</v>
      </c>
      <c r="BD30" s="653">
        <f xml:space="preserve"> CoS!BD$71</f>
        <v>16761.670543700126</v>
      </c>
      <c r="BE30" s="653">
        <f xml:space="preserve"> CoS!BE$71</f>
        <v>16761.670543700126</v>
      </c>
      <c r="BF30" s="653">
        <f xml:space="preserve"> CoS!BF$71</f>
        <v>16761.670543700126</v>
      </c>
      <c r="BG30" s="653">
        <f xml:space="preserve"> CoS!BG$71</f>
        <v>16761.670543700126</v>
      </c>
      <c r="BH30" s="653">
        <f xml:space="preserve"> CoS!BH$71</f>
        <v>16761.670543700126</v>
      </c>
      <c r="BI30" s="653">
        <f xml:space="preserve"> CoS!BI$71</f>
        <v>18665.796317464457</v>
      </c>
      <c r="BJ30" s="653">
        <f xml:space="preserve"> CoS!BJ$71</f>
        <v>18665.796317464457</v>
      </c>
      <c r="BK30" s="653">
        <f xml:space="preserve"> CoS!BK$71</f>
        <v>20999.020857147509</v>
      </c>
      <c r="BL30" s="653">
        <f xml:space="preserve"> CoS!BL$71</f>
        <v>25665.469936513626</v>
      </c>
      <c r="BM30" s="653">
        <f xml:space="preserve"> CoS!BM$71</f>
        <v>25665.469936513626</v>
      </c>
      <c r="BN30" s="653">
        <f xml:space="preserve"> CoS!BN$71</f>
        <v>23332.245396830571</v>
      </c>
      <c r="BO30" s="653">
        <f xml:space="preserve"> CoS!BO$71</f>
        <v>18665.796317464457</v>
      </c>
      <c r="BP30" s="653">
        <f xml:space="preserve"> CoS!BP$71</f>
        <v>16332.571777781399</v>
      </c>
      <c r="BQ30" s="653">
        <f xml:space="preserve"> CoS!BQ$71</f>
        <v>16332.571777781399</v>
      </c>
      <c r="BR30" s="653">
        <f xml:space="preserve"> CoS!BR$71</f>
        <v>16332.571777781399</v>
      </c>
      <c r="BS30" s="653">
        <f xml:space="preserve"> CoS!BS$71</f>
        <v>16332.571777781399</v>
      </c>
      <c r="BT30" s="653">
        <f xml:space="preserve"> CoS!BT$71</f>
        <v>16332.571777781399</v>
      </c>
      <c r="BU30" s="653">
        <f xml:space="preserve"> CoS!BU$71</f>
        <v>17998.494099115102</v>
      </c>
      <c r="BV30" s="653">
        <f xml:space="preserve"> CoS!BV$71</f>
        <v>17998.494099115102</v>
      </c>
      <c r="BW30" s="653">
        <f xml:space="preserve"> CoS!BW$71</f>
        <v>20248.305861504487</v>
      </c>
      <c r="BX30" s="653">
        <f xml:space="preserve"> CoS!BX$71</f>
        <v>24747.929386283264</v>
      </c>
      <c r="BY30" s="653">
        <f xml:space="preserve"> CoS!BY$71</f>
        <v>24747.929386283264</v>
      </c>
      <c r="BZ30" s="653">
        <f xml:space="preserve"> CoS!BZ$71</f>
        <v>22498.117623893879</v>
      </c>
      <c r="CA30" s="653">
        <f xml:space="preserve"> CoS!CA$71</f>
        <v>17998.494099115102</v>
      </c>
      <c r="CB30" s="653">
        <f xml:space="preserve"> CoS!CB$71</f>
        <v>15748.682336725715</v>
      </c>
      <c r="CC30" s="653">
        <f xml:space="preserve"> CoS!CC$71</f>
        <v>15748.682336725715</v>
      </c>
      <c r="CD30" s="653">
        <f xml:space="preserve"> CoS!CD$71</f>
        <v>15748.682336725715</v>
      </c>
      <c r="CE30" s="653">
        <f xml:space="preserve"> CoS!CE$71</f>
        <v>15748.682336725715</v>
      </c>
      <c r="CF30" s="653">
        <f xml:space="preserve"> CoS!CF$71</f>
        <v>15748.682336725715</v>
      </c>
    </row>
    <row r="31" spans="1:84" s="178" customFormat="1" x14ac:dyDescent="0.25">
      <c r="A31" s="182"/>
      <c r="B31" s="188"/>
      <c r="C31" s="179"/>
      <c r="D31" s="180"/>
      <c r="E31" s="122" t="str">
        <f xml:space="preserve"> CoS!E$72</f>
        <v>CoS payable - Trainers</v>
      </c>
      <c r="F31" s="122">
        <f xml:space="preserve"> CoS!F$72</f>
        <v>0</v>
      </c>
      <c r="G31" s="122" t="str">
        <f xml:space="preserve"> CoS!G$72</f>
        <v>GBP</v>
      </c>
      <c r="H31" s="122">
        <f xml:space="preserve"> CoS!H$72</f>
        <v>0</v>
      </c>
      <c r="I31" s="122">
        <f xml:space="preserve"> CoS!I$72</f>
        <v>0</v>
      </c>
      <c r="J31" s="653">
        <f xml:space="preserve"> CoS!J$72</f>
        <v>1328494.5699200272</v>
      </c>
      <c r="K31" s="653">
        <f xml:space="preserve"> CoS!K$72</f>
        <v>0</v>
      </c>
      <c r="L31" s="653">
        <f xml:space="preserve"> CoS!L$72</f>
        <v>0</v>
      </c>
      <c r="M31" s="653">
        <f xml:space="preserve"> CoS!M$72</f>
        <v>14109.502062439156</v>
      </c>
      <c r="N31" s="653">
        <f xml:space="preserve"> CoS!N$72</f>
        <v>14109.502062439156</v>
      </c>
      <c r="O31" s="653">
        <f xml:space="preserve"> CoS!O$72</f>
        <v>15873.189820244048</v>
      </c>
      <c r="P31" s="653">
        <f xml:space="preserve"> CoS!P$72</f>
        <v>19400.565335853837</v>
      </c>
      <c r="Q31" s="653">
        <f xml:space="preserve"> CoS!Q$72</f>
        <v>19400.565335853837</v>
      </c>
      <c r="R31" s="653">
        <f xml:space="preserve"> CoS!R$72</f>
        <v>17636.877578048941</v>
      </c>
      <c r="S31" s="653">
        <f xml:space="preserve"> CoS!S$72</f>
        <v>14109.502062439156</v>
      </c>
      <c r="T31" s="653">
        <f xml:space="preserve"> CoS!T$72</f>
        <v>12345.814304634261</v>
      </c>
      <c r="U31" s="653">
        <f xml:space="preserve"> CoS!U$72</f>
        <v>12345.814304634261</v>
      </c>
      <c r="V31" s="653">
        <f xml:space="preserve"> CoS!V$72</f>
        <v>12345.814304634261</v>
      </c>
      <c r="W31" s="653">
        <f xml:space="preserve"> CoS!W$72</f>
        <v>12345.814304634261</v>
      </c>
      <c r="X31" s="653">
        <f xml:space="preserve"> CoS!X$72</f>
        <v>12345.814304634261</v>
      </c>
      <c r="Y31" s="653">
        <f xml:space="preserve"> CoS!Y$72</f>
        <v>14545.878414885727</v>
      </c>
      <c r="Z31" s="653">
        <f xml:space="preserve"> CoS!Z$72</f>
        <v>14545.878414885727</v>
      </c>
      <c r="AA31" s="653">
        <f xml:space="preserve"> CoS!AA$72</f>
        <v>16364.113216746442</v>
      </c>
      <c r="AB31" s="653">
        <f xml:space="preserve"> CoS!AB$72</f>
        <v>20000.582820467873</v>
      </c>
      <c r="AC31" s="653">
        <f xml:space="preserve"> CoS!AC$72</f>
        <v>20000.582820467873</v>
      </c>
      <c r="AD31" s="653">
        <f xml:space="preserve"> CoS!AD$72</f>
        <v>18182.348018607157</v>
      </c>
      <c r="AE31" s="653">
        <f xml:space="preserve"> CoS!AE$72</f>
        <v>14545.878414885727</v>
      </c>
      <c r="AF31" s="653">
        <f xml:space="preserve"> CoS!AF$72</f>
        <v>12727.643613025011</v>
      </c>
      <c r="AG31" s="653">
        <f xml:space="preserve"> CoS!AG$72</f>
        <v>12727.643613025011</v>
      </c>
      <c r="AH31" s="653">
        <f xml:space="preserve"> CoS!AH$72</f>
        <v>12727.643613025011</v>
      </c>
      <c r="AI31" s="653">
        <f xml:space="preserve"> CoS!AI$72</f>
        <v>12727.643613025011</v>
      </c>
      <c r="AJ31" s="653">
        <f xml:space="preserve"> CoS!AJ$72</f>
        <v>12727.643613025011</v>
      </c>
      <c r="AK31" s="653">
        <f xml:space="preserve"> CoS!AK$72</f>
        <v>15502.902282300307</v>
      </c>
      <c r="AL31" s="653">
        <f xml:space="preserve"> CoS!AL$72</f>
        <v>15502.902282300307</v>
      </c>
      <c r="AM31" s="653">
        <f xml:space="preserve"> CoS!AM$72</f>
        <v>17440.765067587843</v>
      </c>
      <c r="AN31" s="653">
        <f xml:space="preserve"> CoS!AN$72</f>
        <v>21316.490638162923</v>
      </c>
      <c r="AO31" s="653">
        <f xml:space="preserve"> CoS!AO$72</f>
        <v>21316.490638162923</v>
      </c>
      <c r="AP31" s="653">
        <f xml:space="preserve"> CoS!AP$72</f>
        <v>19378.627852875383</v>
      </c>
      <c r="AQ31" s="653">
        <f xml:space="preserve"> CoS!AQ$72</f>
        <v>15502.902282300307</v>
      </c>
      <c r="AR31" s="653">
        <f xml:space="preserve"> CoS!AR$72</f>
        <v>13565.039497012767</v>
      </c>
      <c r="AS31" s="653">
        <f xml:space="preserve"> CoS!AS$72</f>
        <v>13565.039497012767</v>
      </c>
      <c r="AT31" s="653">
        <f xml:space="preserve"> CoS!AT$72</f>
        <v>13565.039497012767</v>
      </c>
      <c r="AU31" s="653">
        <f xml:space="preserve"> CoS!AU$72</f>
        <v>13565.039497012767</v>
      </c>
      <c r="AV31" s="653">
        <f xml:space="preserve"> CoS!AV$72</f>
        <v>13565.039497012767</v>
      </c>
      <c r="AW31" s="653">
        <f xml:space="preserve"> CoS!AW$72</f>
        <v>17308.990398188293</v>
      </c>
      <c r="AX31" s="653">
        <f xml:space="preserve"> CoS!AX$72</f>
        <v>17308.990398188293</v>
      </c>
      <c r="AY31" s="653">
        <f xml:space="preserve"> CoS!AY$72</f>
        <v>19472.61419796183</v>
      </c>
      <c r="AZ31" s="653">
        <f xml:space="preserve"> CoS!AZ$72</f>
        <v>23799.861797508904</v>
      </c>
      <c r="BA31" s="653">
        <f xml:space="preserve"> CoS!BA$72</f>
        <v>23799.861797508904</v>
      </c>
      <c r="BB31" s="653">
        <f xml:space="preserve"> CoS!BB$72</f>
        <v>21636.237997735367</v>
      </c>
      <c r="BC31" s="653">
        <f xml:space="preserve"> CoS!BC$72</f>
        <v>17308.990398188293</v>
      </c>
      <c r="BD31" s="653">
        <f xml:space="preserve"> CoS!BD$72</f>
        <v>15145.366598414757</v>
      </c>
      <c r="BE31" s="653">
        <f xml:space="preserve"> CoS!BE$72</f>
        <v>15145.366598414757</v>
      </c>
      <c r="BF31" s="653">
        <f xml:space="preserve"> CoS!BF$72</f>
        <v>15145.366598414757</v>
      </c>
      <c r="BG31" s="653">
        <f xml:space="preserve"> CoS!BG$72</f>
        <v>15145.366598414757</v>
      </c>
      <c r="BH31" s="653">
        <f xml:space="preserve"> CoS!BH$72</f>
        <v>15145.366598414757</v>
      </c>
      <c r="BI31" s="653">
        <f xml:space="preserve"> CoS!BI$72</f>
        <v>20203.919042285284</v>
      </c>
      <c r="BJ31" s="653">
        <f xml:space="preserve"> CoS!BJ$72</f>
        <v>20203.919042285284</v>
      </c>
      <c r="BK31" s="653">
        <f xml:space="preserve"> CoS!BK$72</f>
        <v>22729.408922570943</v>
      </c>
      <c r="BL31" s="653">
        <f xml:space="preserve"> CoS!BL$72</f>
        <v>27780.388683142261</v>
      </c>
      <c r="BM31" s="653">
        <f xml:space="preserve"> CoS!BM$72</f>
        <v>27780.388683142261</v>
      </c>
      <c r="BN31" s="653">
        <f xml:space="preserve"> CoS!BN$72</f>
        <v>25254.898802856602</v>
      </c>
      <c r="BO31" s="653">
        <f xml:space="preserve"> CoS!BO$72</f>
        <v>20203.919042285284</v>
      </c>
      <c r="BP31" s="653">
        <f xml:space="preserve"> CoS!BP$72</f>
        <v>17678.429161999622</v>
      </c>
      <c r="BQ31" s="653">
        <f xml:space="preserve"> CoS!BQ$72</f>
        <v>17678.429161999622</v>
      </c>
      <c r="BR31" s="653">
        <f xml:space="preserve"> CoS!BR$72</f>
        <v>17678.429161999622</v>
      </c>
      <c r="BS31" s="653">
        <f xml:space="preserve"> CoS!BS$72</f>
        <v>17678.429161999622</v>
      </c>
      <c r="BT31" s="653">
        <f xml:space="preserve"> CoS!BT$72</f>
        <v>17678.429161999622</v>
      </c>
      <c r="BU31" s="653">
        <f xml:space="preserve"> CoS!BU$72</f>
        <v>24608.373393503476</v>
      </c>
      <c r="BV31" s="653">
        <f xml:space="preserve"> CoS!BV$72</f>
        <v>24608.373393503476</v>
      </c>
      <c r="BW31" s="653">
        <f xml:space="preserve"> CoS!BW$72</f>
        <v>27684.420067691404</v>
      </c>
      <c r="BX31" s="653">
        <f xml:space="preserve"> CoS!BX$72</f>
        <v>33836.513416067275</v>
      </c>
      <c r="BY31" s="653">
        <f xml:space="preserve"> CoS!BY$72</f>
        <v>33836.513416067275</v>
      </c>
      <c r="BZ31" s="653">
        <f xml:space="preserve"> CoS!BZ$72</f>
        <v>30760.466741879343</v>
      </c>
      <c r="CA31" s="653">
        <f xml:space="preserve"> CoS!CA$72</f>
        <v>24608.373393503476</v>
      </c>
      <c r="CB31" s="653">
        <f xml:space="preserve"> CoS!CB$72</f>
        <v>21532.326719315541</v>
      </c>
      <c r="CC31" s="653">
        <f xml:space="preserve"> CoS!CC$72</f>
        <v>21532.326719315541</v>
      </c>
      <c r="CD31" s="653">
        <f xml:space="preserve"> CoS!CD$72</f>
        <v>21532.326719315541</v>
      </c>
      <c r="CE31" s="653">
        <f xml:space="preserve"> CoS!CE$72</f>
        <v>21532.326719315541</v>
      </c>
      <c r="CF31" s="653">
        <f xml:space="preserve"> CoS!CF$72</f>
        <v>21532.326719315541</v>
      </c>
    </row>
    <row r="32" spans="1:84" s="178" customFormat="1" x14ac:dyDescent="0.25">
      <c r="A32" s="182"/>
      <c r="B32" s="188"/>
      <c r="C32" s="179"/>
      <c r="D32" s="180"/>
      <c r="E32" s="122" t="str">
        <f xml:space="preserve"> CoS!E$73</f>
        <v>CoS payable - Boots</v>
      </c>
      <c r="F32" s="122">
        <f xml:space="preserve"> CoS!F$73</f>
        <v>0</v>
      </c>
      <c r="G32" s="122" t="str">
        <f xml:space="preserve"> CoS!G$73</f>
        <v>GBP</v>
      </c>
      <c r="H32" s="122">
        <f xml:space="preserve"> CoS!H$73</f>
        <v>0</v>
      </c>
      <c r="I32" s="122">
        <f xml:space="preserve"> CoS!I$73</f>
        <v>0</v>
      </c>
      <c r="J32" s="653">
        <f xml:space="preserve"> CoS!J$73</f>
        <v>2153078.4402285009</v>
      </c>
      <c r="K32" s="653">
        <f xml:space="preserve"> CoS!K$73</f>
        <v>0</v>
      </c>
      <c r="L32" s="653">
        <f xml:space="preserve"> CoS!L$73</f>
        <v>0</v>
      </c>
      <c r="M32" s="653">
        <f xml:space="preserve"> CoS!M$73</f>
        <v>16503.475902142312</v>
      </c>
      <c r="N32" s="653">
        <f xml:space="preserve"> CoS!N$73</f>
        <v>16503.475902142312</v>
      </c>
      <c r="O32" s="653">
        <f xml:space="preserve"> CoS!O$73</f>
        <v>18566.410389910099</v>
      </c>
      <c r="P32" s="653">
        <f xml:space="preserve"> CoS!P$73</f>
        <v>22692.27936544568</v>
      </c>
      <c r="Q32" s="653">
        <f xml:space="preserve"> CoS!Q$73</f>
        <v>22692.27936544568</v>
      </c>
      <c r="R32" s="653">
        <f xml:space="preserve"> CoS!R$73</f>
        <v>20629.34487767789</v>
      </c>
      <c r="S32" s="653">
        <f xml:space="preserve"> CoS!S$73</f>
        <v>16503.475902142312</v>
      </c>
      <c r="T32" s="653">
        <f xml:space="preserve"> CoS!T$73</f>
        <v>14440.541414374526</v>
      </c>
      <c r="U32" s="653">
        <f xml:space="preserve"> CoS!U$73</f>
        <v>14440.541414374526</v>
      </c>
      <c r="V32" s="653">
        <f xml:space="preserve"> CoS!V$73</f>
        <v>14440.541414374526</v>
      </c>
      <c r="W32" s="653">
        <f xml:space="preserve"> CoS!W$73</f>
        <v>14440.541414374526</v>
      </c>
      <c r="X32" s="653">
        <f xml:space="preserve"> CoS!X$73</f>
        <v>14440.541414374526</v>
      </c>
      <c r="Y32" s="653">
        <f xml:space="preserve"> CoS!Y$73</f>
        <v>18337.19544682479</v>
      </c>
      <c r="Z32" s="653">
        <f xml:space="preserve"> CoS!Z$73</f>
        <v>18337.19544682479</v>
      </c>
      <c r="AA32" s="653">
        <f xml:space="preserve"> CoS!AA$73</f>
        <v>20629.34487767789</v>
      </c>
      <c r="AB32" s="653">
        <f xml:space="preserve"> CoS!AB$73</f>
        <v>25213.643739384086</v>
      </c>
      <c r="AC32" s="653">
        <f xml:space="preserve"> CoS!AC$73</f>
        <v>25213.643739384086</v>
      </c>
      <c r="AD32" s="653">
        <f xml:space="preserve"> CoS!AD$73</f>
        <v>22921.49430853099</v>
      </c>
      <c r="AE32" s="653">
        <f xml:space="preserve"> CoS!AE$73</f>
        <v>18337.19544682479</v>
      </c>
      <c r="AF32" s="653">
        <f xml:space="preserve"> CoS!AF$73</f>
        <v>16045.046015971695</v>
      </c>
      <c r="AG32" s="653">
        <f xml:space="preserve"> CoS!AG$73</f>
        <v>16045.046015971695</v>
      </c>
      <c r="AH32" s="653">
        <f xml:space="preserve"> CoS!AH$73</f>
        <v>16045.046015971695</v>
      </c>
      <c r="AI32" s="653">
        <f xml:space="preserve"> CoS!AI$73</f>
        <v>16045.046015971695</v>
      </c>
      <c r="AJ32" s="653">
        <f xml:space="preserve"> CoS!AJ$73</f>
        <v>16045.046015971695</v>
      </c>
      <c r="AK32" s="653">
        <f xml:space="preserve"> CoS!AK$73</f>
        <v>22335.615121454626</v>
      </c>
      <c r="AL32" s="653">
        <f xml:space="preserve"> CoS!AL$73</f>
        <v>22335.615121454626</v>
      </c>
      <c r="AM32" s="653">
        <f xml:space="preserve"> CoS!AM$73</f>
        <v>25127.567011636453</v>
      </c>
      <c r="AN32" s="653">
        <f xml:space="preserve"> CoS!AN$73</f>
        <v>30711.470792000109</v>
      </c>
      <c r="AO32" s="653">
        <f xml:space="preserve"> CoS!AO$73</f>
        <v>30711.470792000109</v>
      </c>
      <c r="AP32" s="653">
        <f xml:space="preserve"> CoS!AP$73</f>
        <v>27919.518901818283</v>
      </c>
      <c r="AQ32" s="653">
        <f xml:space="preserve"> CoS!AQ$73</f>
        <v>22335.615121454626</v>
      </c>
      <c r="AR32" s="653">
        <f xml:space="preserve"> CoS!AR$73</f>
        <v>19543.6632312728</v>
      </c>
      <c r="AS32" s="653">
        <f xml:space="preserve"> CoS!AS$73</f>
        <v>19543.6632312728</v>
      </c>
      <c r="AT32" s="653">
        <f xml:space="preserve"> CoS!AT$73</f>
        <v>19543.6632312728</v>
      </c>
      <c r="AU32" s="653">
        <f xml:space="preserve"> CoS!AU$73</f>
        <v>19543.6632312728</v>
      </c>
      <c r="AV32" s="653">
        <f xml:space="preserve"> CoS!AV$73</f>
        <v>19543.6632312728</v>
      </c>
      <c r="AW32" s="653">
        <f xml:space="preserve"> CoS!AW$73</f>
        <v>28338.311685345554</v>
      </c>
      <c r="AX32" s="653">
        <f xml:space="preserve"> CoS!AX$73</f>
        <v>28338.311685345554</v>
      </c>
      <c r="AY32" s="653">
        <f xml:space="preserve"> CoS!AY$73</f>
        <v>31880.600646013751</v>
      </c>
      <c r="AZ32" s="653">
        <f xml:space="preserve"> CoS!AZ$73</f>
        <v>38965.178567350136</v>
      </c>
      <c r="BA32" s="653">
        <f xml:space="preserve"> CoS!BA$73</f>
        <v>38965.178567350136</v>
      </c>
      <c r="BB32" s="653">
        <f xml:space="preserve"> CoS!BB$73</f>
        <v>35422.889606681943</v>
      </c>
      <c r="BC32" s="653">
        <f xml:space="preserve"> CoS!BC$73</f>
        <v>28338.311685345554</v>
      </c>
      <c r="BD32" s="653">
        <f xml:space="preserve"> CoS!BD$73</f>
        <v>24796.022724677361</v>
      </c>
      <c r="BE32" s="653">
        <f xml:space="preserve"> CoS!BE$73</f>
        <v>24796.022724677361</v>
      </c>
      <c r="BF32" s="653">
        <f xml:space="preserve"> CoS!BF$73</f>
        <v>24796.022724677361</v>
      </c>
      <c r="BG32" s="653">
        <f xml:space="preserve"> CoS!BG$73</f>
        <v>24796.022724677361</v>
      </c>
      <c r="BH32" s="653">
        <f xml:space="preserve"> CoS!BH$73</f>
        <v>24796.022724677361</v>
      </c>
      <c r="BI32" s="653">
        <f xml:space="preserve"> CoS!BI$73</f>
        <v>37392.402268813457</v>
      </c>
      <c r="BJ32" s="653">
        <f xml:space="preserve"> CoS!BJ$73</f>
        <v>37392.402268813457</v>
      </c>
      <c r="BK32" s="653">
        <f xml:space="preserve"> CoS!BK$73</f>
        <v>42066.45255241514</v>
      </c>
      <c r="BL32" s="653">
        <f xml:space="preserve"> CoS!BL$73</f>
        <v>51414.553119618504</v>
      </c>
      <c r="BM32" s="653">
        <f xml:space="preserve"> CoS!BM$73</f>
        <v>51414.553119618504</v>
      </c>
      <c r="BN32" s="653">
        <f xml:space="preserve"> CoS!BN$73</f>
        <v>46740.502836016822</v>
      </c>
      <c r="BO32" s="653">
        <f xml:space="preserve"> CoS!BO$73</f>
        <v>37392.402268813457</v>
      </c>
      <c r="BP32" s="653">
        <f xml:space="preserve"> CoS!BP$73</f>
        <v>32718.351985211779</v>
      </c>
      <c r="BQ32" s="653">
        <f xml:space="preserve"> CoS!BQ$73</f>
        <v>32718.351985211779</v>
      </c>
      <c r="BR32" s="653">
        <f xml:space="preserve"> CoS!BR$73</f>
        <v>32718.351985211779</v>
      </c>
      <c r="BS32" s="653">
        <f xml:space="preserve"> CoS!BS$73</f>
        <v>32718.351985211779</v>
      </c>
      <c r="BT32" s="653">
        <f xml:space="preserve"> CoS!BT$73</f>
        <v>32718.351985211779</v>
      </c>
      <c r="BU32" s="653">
        <f xml:space="preserve"> CoS!BU$73</f>
        <v>49339.274793699355</v>
      </c>
      <c r="BV32" s="653">
        <f xml:space="preserve"> CoS!BV$73</f>
        <v>49339.274793699355</v>
      </c>
      <c r="BW32" s="653">
        <f xml:space="preserve"> CoS!BW$73</f>
        <v>55506.684142911778</v>
      </c>
      <c r="BX32" s="653">
        <f xml:space="preserve"> CoS!BX$73</f>
        <v>67841.502841336609</v>
      </c>
      <c r="BY32" s="653">
        <f xml:space="preserve"> CoS!BY$73</f>
        <v>67841.502841336609</v>
      </c>
      <c r="BZ32" s="653">
        <f xml:space="preserve"> CoS!BZ$73</f>
        <v>61674.093492124193</v>
      </c>
      <c r="CA32" s="653">
        <f xml:space="preserve"> CoS!CA$73</f>
        <v>49339.274793699355</v>
      </c>
      <c r="CB32" s="653">
        <f xml:space="preserve"> CoS!CB$73</f>
        <v>43171.865444486939</v>
      </c>
      <c r="CC32" s="653">
        <f xml:space="preserve"> CoS!CC$73</f>
        <v>43171.865444486939</v>
      </c>
      <c r="CD32" s="653">
        <f xml:space="preserve"> CoS!CD$73</f>
        <v>43171.865444486939</v>
      </c>
      <c r="CE32" s="653">
        <f xml:space="preserve"> CoS!CE$73</f>
        <v>43171.865444486939</v>
      </c>
      <c r="CF32" s="653">
        <f xml:space="preserve"> CoS!CF$73</f>
        <v>43171.865444486939</v>
      </c>
    </row>
    <row r="33" spans="1:84" s="178" customFormat="1" ht="5.0999999999999996" customHeight="1" x14ac:dyDescent="0.25">
      <c r="A33" s="182"/>
      <c r="B33" s="188"/>
      <c r="C33" s="179"/>
      <c r="D33" s="180"/>
      <c r="E33" s="181"/>
      <c r="F33" s="182"/>
      <c r="G33" s="182"/>
      <c r="H33" s="182"/>
      <c r="I33" s="182"/>
      <c r="J33" s="661"/>
      <c r="K33" s="649"/>
      <c r="L33" s="649"/>
      <c r="M33" s="649"/>
      <c r="N33" s="649"/>
      <c r="O33" s="649"/>
      <c r="P33" s="649"/>
      <c r="Q33" s="649"/>
      <c r="R33" s="649"/>
      <c r="S33" s="649"/>
      <c r="T33" s="649"/>
      <c r="U33" s="649"/>
      <c r="V33" s="649"/>
      <c r="W33" s="649"/>
      <c r="X33" s="649"/>
      <c r="Y33" s="649"/>
      <c r="Z33" s="649"/>
      <c r="AA33" s="649"/>
      <c r="AB33" s="649"/>
      <c r="AC33" s="649"/>
      <c r="AD33" s="649"/>
      <c r="AE33" s="649"/>
      <c r="AF33" s="649"/>
      <c r="AG33" s="649"/>
      <c r="AH33" s="649"/>
      <c r="AI33" s="649"/>
      <c r="AJ33" s="649"/>
      <c r="AK33" s="649"/>
      <c r="AL33" s="649"/>
      <c r="AM33" s="649"/>
      <c r="AN33" s="649"/>
      <c r="AO33" s="649"/>
      <c r="AP33" s="649"/>
      <c r="AQ33" s="649"/>
      <c r="AR33" s="649"/>
      <c r="AS33" s="649"/>
      <c r="AT33" s="649"/>
      <c r="AU33" s="649"/>
      <c r="AV33" s="649"/>
      <c r="AW33" s="649"/>
      <c r="AX33" s="649"/>
      <c r="AY33" s="649"/>
      <c r="AZ33" s="649"/>
      <c r="BA33" s="649"/>
      <c r="BB33" s="649"/>
      <c r="BC33" s="649"/>
      <c r="BD33" s="649"/>
      <c r="BE33" s="649"/>
      <c r="BF33" s="649"/>
      <c r="BG33" s="649"/>
      <c r="BH33" s="649"/>
      <c r="BI33" s="649"/>
      <c r="BJ33" s="649"/>
      <c r="BK33" s="649"/>
      <c r="BL33" s="649"/>
      <c r="BM33" s="649"/>
      <c r="BN33" s="649"/>
      <c r="BO33" s="649"/>
      <c r="BP33" s="649"/>
      <c r="BQ33" s="649"/>
      <c r="BR33" s="649"/>
      <c r="BS33" s="649"/>
      <c r="BT33" s="649"/>
      <c r="BU33" s="649"/>
      <c r="BV33" s="649"/>
      <c r="BW33" s="649"/>
      <c r="BX33" s="649"/>
      <c r="BY33" s="649"/>
      <c r="BZ33" s="649"/>
      <c r="CA33" s="649"/>
      <c r="CB33" s="649"/>
      <c r="CC33" s="649"/>
      <c r="CD33" s="649"/>
      <c r="CE33" s="649"/>
      <c r="CF33" s="649"/>
    </row>
    <row r="34" spans="1:84" s="85" customFormat="1" x14ac:dyDescent="0.25">
      <c r="A34" s="78"/>
      <c r="B34" s="163"/>
      <c r="C34" s="78"/>
      <c r="D34" s="83"/>
      <c r="E34" s="84" t="str">
        <f xml:space="preserve"> Time!E$55</f>
        <v>Forecast period flag</v>
      </c>
      <c r="F34" s="84">
        <f xml:space="preserve"> Time!F$55</f>
        <v>0</v>
      </c>
      <c r="G34" s="84" t="str">
        <f xml:space="preserve"> Time!G$55</f>
        <v>flag</v>
      </c>
      <c r="H34" s="84">
        <f xml:space="preserve"> Time!H$55</f>
        <v>0</v>
      </c>
      <c r="I34" s="84">
        <f xml:space="preserve"> Time!I$55</f>
        <v>0</v>
      </c>
      <c r="J34" s="659">
        <f xml:space="preserve"> Time!J$55</f>
        <v>60</v>
      </c>
      <c r="K34" s="659">
        <f xml:space="preserve"> Time!K$55</f>
        <v>0</v>
      </c>
      <c r="L34" s="659">
        <f xml:space="preserve"> Time!L$55</f>
        <v>0</v>
      </c>
      <c r="M34" s="659">
        <f xml:space="preserve"> Time!M$55</f>
        <v>0</v>
      </c>
      <c r="N34" s="659">
        <f xml:space="preserve"> Time!N$55</f>
        <v>0</v>
      </c>
      <c r="O34" s="659">
        <f xml:space="preserve"> Time!O$55</f>
        <v>0</v>
      </c>
      <c r="P34" s="659">
        <f xml:space="preserve"> Time!P$55</f>
        <v>0</v>
      </c>
      <c r="Q34" s="659">
        <f xml:space="preserve"> Time!Q$55</f>
        <v>0</v>
      </c>
      <c r="R34" s="659">
        <f xml:space="preserve"> Time!R$55</f>
        <v>0</v>
      </c>
      <c r="S34" s="659">
        <f xml:space="preserve"> Time!S$55</f>
        <v>0</v>
      </c>
      <c r="T34" s="659">
        <f xml:space="preserve"> Time!T$55</f>
        <v>0</v>
      </c>
      <c r="U34" s="659">
        <f xml:space="preserve"> Time!U$55</f>
        <v>0</v>
      </c>
      <c r="V34" s="659">
        <f xml:space="preserve"> Time!V$55</f>
        <v>0</v>
      </c>
      <c r="W34" s="659">
        <f xml:space="preserve"> Time!W$55</f>
        <v>0</v>
      </c>
      <c r="X34" s="659">
        <f xml:space="preserve"> Time!X$55</f>
        <v>0</v>
      </c>
      <c r="Y34" s="659">
        <f xml:space="preserve"> Time!Y$55</f>
        <v>1</v>
      </c>
      <c r="Z34" s="659">
        <f xml:space="preserve"> Time!Z$55</f>
        <v>1</v>
      </c>
      <c r="AA34" s="659">
        <f xml:space="preserve"> Time!AA$55</f>
        <v>1</v>
      </c>
      <c r="AB34" s="659">
        <f xml:space="preserve"> Time!AB$55</f>
        <v>1</v>
      </c>
      <c r="AC34" s="659">
        <f xml:space="preserve"> Time!AC$55</f>
        <v>1</v>
      </c>
      <c r="AD34" s="659">
        <f xml:space="preserve"> Time!AD$55</f>
        <v>1</v>
      </c>
      <c r="AE34" s="659">
        <f xml:space="preserve"> Time!AE$55</f>
        <v>1</v>
      </c>
      <c r="AF34" s="659">
        <f xml:space="preserve"> Time!AF$55</f>
        <v>1</v>
      </c>
      <c r="AG34" s="659">
        <f xml:space="preserve"> Time!AG$55</f>
        <v>1</v>
      </c>
      <c r="AH34" s="659">
        <f xml:space="preserve"> Time!AH$55</f>
        <v>1</v>
      </c>
      <c r="AI34" s="659">
        <f xml:space="preserve"> Time!AI$55</f>
        <v>1</v>
      </c>
      <c r="AJ34" s="659">
        <f xml:space="preserve"> Time!AJ$55</f>
        <v>1</v>
      </c>
      <c r="AK34" s="659">
        <f xml:space="preserve"> Time!AK$55</f>
        <v>1</v>
      </c>
      <c r="AL34" s="659">
        <f xml:space="preserve"> Time!AL$55</f>
        <v>1</v>
      </c>
      <c r="AM34" s="659">
        <f xml:space="preserve"> Time!AM$55</f>
        <v>1</v>
      </c>
      <c r="AN34" s="659">
        <f xml:space="preserve"> Time!AN$55</f>
        <v>1</v>
      </c>
      <c r="AO34" s="659">
        <f xml:space="preserve"> Time!AO$55</f>
        <v>1</v>
      </c>
      <c r="AP34" s="659">
        <f xml:space="preserve"> Time!AP$55</f>
        <v>1</v>
      </c>
      <c r="AQ34" s="659">
        <f xml:space="preserve"> Time!AQ$55</f>
        <v>1</v>
      </c>
      <c r="AR34" s="659">
        <f xml:space="preserve"> Time!AR$55</f>
        <v>1</v>
      </c>
      <c r="AS34" s="659">
        <f xml:space="preserve"> Time!AS$55</f>
        <v>1</v>
      </c>
      <c r="AT34" s="659">
        <f xml:space="preserve"> Time!AT$55</f>
        <v>1</v>
      </c>
      <c r="AU34" s="659">
        <f xml:space="preserve"> Time!AU$55</f>
        <v>1</v>
      </c>
      <c r="AV34" s="659">
        <f xml:space="preserve"> Time!AV$55</f>
        <v>1</v>
      </c>
      <c r="AW34" s="659">
        <f xml:space="preserve"> Time!AW$55</f>
        <v>1</v>
      </c>
      <c r="AX34" s="659">
        <f xml:space="preserve"> Time!AX$55</f>
        <v>1</v>
      </c>
      <c r="AY34" s="659">
        <f xml:space="preserve"> Time!AY$55</f>
        <v>1</v>
      </c>
      <c r="AZ34" s="659">
        <f xml:space="preserve"> Time!AZ$55</f>
        <v>1</v>
      </c>
      <c r="BA34" s="659">
        <f xml:space="preserve"> Time!BA$55</f>
        <v>1</v>
      </c>
      <c r="BB34" s="659">
        <f xml:space="preserve"> Time!BB$55</f>
        <v>1</v>
      </c>
      <c r="BC34" s="659">
        <f xml:space="preserve"> Time!BC$55</f>
        <v>1</v>
      </c>
      <c r="BD34" s="659">
        <f xml:space="preserve"> Time!BD$55</f>
        <v>1</v>
      </c>
      <c r="BE34" s="659">
        <f xml:space="preserve"> Time!BE$55</f>
        <v>1</v>
      </c>
      <c r="BF34" s="659">
        <f xml:space="preserve"> Time!BF$55</f>
        <v>1</v>
      </c>
      <c r="BG34" s="659">
        <f xml:space="preserve"> Time!BG$55</f>
        <v>1</v>
      </c>
      <c r="BH34" s="659">
        <f xml:space="preserve"> Time!BH$55</f>
        <v>1</v>
      </c>
      <c r="BI34" s="659">
        <f xml:space="preserve"> Time!BI$55</f>
        <v>1</v>
      </c>
      <c r="BJ34" s="659">
        <f xml:space="preserve"> Time!BJ$55</f>
        <v>1</v>
      </c>
      <c r="BK34" s="659">
        <f xml:space="preserve"> Time!BK$55</f>
        <v>1</v>
      </c>
      <c r="BL34" s="659">
        <f xml:space="preserve"> Time!BL$55</f>
        <v>1</v>
      </c>
      <c r="BM34" s="659">
        <f xml:space="preserve"> Time!BM$55</f>
        <v>1</v>
      </c>
      <c r="BN34" s="659">
        <f xml:space="preserve"> Time!BN$55</f>
        <v>1</v>
      </c>
      <c r="BO34" s="659">
        <f xml:space="preserve"> Time!BO$55</f>
        <v>1</v>
      </c>
      <c r="BP34" s="659">
        <f xml:space="preserve"> Time!BP$55</f>
        <v>1</v>
      </c>
      <c r="BQ34" s="659">
        <f xml:space="preserve"> Time!BQ$55</f>
        <v>1</v>
      </c>
      <c r="BR34" s="659">
        <f xml:space="preserve"> Time!BR$55</f>
        <v>1</v>
      </c>
      <c r="BS34" s="659">
        <f xml:space="preserve"> Time!BS$55</f>
        <v>1</v>
      </c>
      <c r="BT34" s="659">
        <f xml:space="preserve"> Time!BT$55</f>
        <v>1</v>
      </c>
      <c r="BU34" s="659">
        <f xml:space="preserve"> Time!BU$55</f>
        <v>1</v>
      </c>
      <c r="BV34" s="659">
        <f xml:space="preserve"> Time!BV$55</f>
        <v>1</v>
      </c>
      <c r="BW34" s="659">
        <f xml:space="preserve"> Time!BW$55</f>
        <v>1</v>
      </c>
      <c r="BX34" s="659">
        <f xml:space="preserve"> Time!BX$55</f>
        <v>1</v>
      </c>
      <c r="BY34" s="659">
        <f xml:space="preserve"> Time!BY$55</f>
        <v>1</v>
      </c>
      <c r="BZ34" s="659">
        <f xml:space="preserve"> Time!BZ$55</f>
        <v>1</v>
      </c>
      <c r="CA34" s="659">
        <f xml:space="preserve"> Time!CA$55</f>
        <v>1</v>
      </c>
      <c r="CB34" s="659">
        <f xml:space="preserve"> Time!CB$55</f>
        <v>1</v>
      </c>
      <c r="CC34" s="659">
        <f xml:space="preserve"> Time!CC$55</f>
        <v>1</v>
      </c>
      <c r="CD34" s="659">
        <f xml:space="preserve"> Time!CD$55</f>
        <v>1</v>
      </c>
      <c r="CE34" s="659">
        <f xml:space="preserve"> Time!CE$55</f>
        <v>1</v>
      </c>
      <c r="CF34" s="659">
        <f xml:space="preserve"> Time!CF$55</f>
        <v>1</v>
      </c>
    </row>
    <row r="35" spans="1:84" s="178" customFormat="1" ht="5.0999999999999996" customHeight="1" x14ac:dyDescent="0.25">
      <c r="A35" s="182"/>
      <c r="B35" s="188"/>
      <c r="C35" s="179"/>
      <c r="D35" s="180"/>
      <c r="E35" s="181"/>
      <c r="F35" s="182"/>
      <c r="G35" s="182"/>
      <c r="H35" s="182"/>
      <c r="I35" s="182"/>
      <c r="J35" s="661"/>
      <c r="K35" s="649"/>
      <c r="L35" s="649"/>
      <c r="M35" s="649"/>
      <c r="N35" s="649"/>
      <c r="O35" s="649"/>
      <c r="P35" s="649"/>
      <c r="Q35" s="649"/>
      <c r="R35" s="649"/>
      <c r="S35" s="649"/>
      <c r="T35" s="649"/>
      <c r="U35" s="649"/>
      <c r="V35" s="649"/>
      <c r="W35" s="649"/>
      <c r="X35" s="649"/>
      <c r="Y35" s="649"/>
      <c r="Z35" s="649"/>
      <c r="AA35" s="649"/>
      <c r="AB35" s="649"/>
      <c r="AC35" s="649"/>
      <c r="AD35" s="649"/>
      <c r="AE35" s="649"/>
      <c r="AF35" s="649"/>
      <c r="AG35" s="649"/>
      <c r="AH35" s="649"/>
      <c r="AI35" s="649"/>
      <c r="AJ35" s="649"/>
      <c r="AK35" s="649"/>
      <c r="AL35" s="649"/>
      <c r="AM35" s="649"/>
      <c r="AN35" s="649"/>
      <c r="AO35" s="649"/>
      <c r="AP35" s="649"/>
      <c r="AQ35" s="649"/>
      <c r="AR35" s="649"/>
      <c r="AS35" s="649"/>
      <c r="AT35" s="649"/>
      <c r="AU35" s="649"/>
      <c r="AV35" s="649"/>
      <c r="AW35" s="649"/>
      <c r="AX35" s="649"/>
      <c r="AY35" s="649"/>
      <c r="AZ35" s="649"/>
      <c r="BA35" s="649"/>
      <c r="BB35" s="649"/>
      <c r="BC35" s="649"/>
      <c r="BD35" s="649"/>
      <c r="BE35" s="649"/>
      <c r="BF35" s="649"/>
      <c r="BG35" s="649"/>
      <c r="BH35" s="649"/>
      <c r="BI35" s="649"/>
      <c r="BJ35" s="649"/>
      <c r="BK35" s="649"/>
      <c r="BL35" s="649"/>
      <c r="BM35" s="649"/>
      <c r="BN35" s="649"/>
      <c r="BO35" s="649"/>
      <c r="BP35" s="649"/>
      <c r="BQ35" s="649"/>
      <c r="BR35" s="649"/>
      <c r="BS35" s="649"/>
      <c r="BT35" s="649"/>
      <c r="BU35" s="649"/>
      <c r="BV35" s="649"/>
      <c r="BW35" s="649"/>
      <c r="BX35" s="649"/>
      <c r="BY35" s="649"/>
      <c r="BZ35" s="649"/>
      <c r="CA35" s="649"/>
      <c r="CB35" s="649"/>
      <c r="CC35" s="649"/>
      <c r="CD35" s="649"/>
      <c r="CE35" s="649"/>
      <c r="CF35" s="649"/>
    </row>
    <row r="36" spans="1:84" s="126" customFormat="1" x14ac:dyDescent="0.25">
      <c r="A36" s="182"/>
      <c r="B36" s="188"/>
      <c r="C36" s="179"/>
      <c r="D36" s="180"/>
      <c r="E36" s="181" t="s">
        <v>204</v>
      </c>
      <c r="F36" s="182"/>
      <c r="G36" s="181" t="s">
        <v>40</v>
      </c>
      <c r="H36" s="184"/>
      <c r="I36" s="181"/>
      <c r="J36" s="649">
        <f xml:space="preserve"> SUM(L36:CF36)</f>
        <v>856874.56455011573</v>
      </c>
      <c r="K36" s="649"/>
      <c r="L36" s="649">
        <f t="shared" ref="L36:AQ36" si="4" xml:space="preserve"> SUMPRODUCT($F26:$F28, L30:L32) * L34</f>
        <v>0</v>
      </c>
      <c r="M36" s="649">
        <f t="shared" si="4"/>
        <v>0</v>
      </c>
      <c r="N36" s="649">
        <f t="shared" si="4"/>
        <v>0</v>
      </c>
      <c r="O36" s="649">
        <f t="shared" si="4"/>
        <v>0</v>
      </c>
      <c r="P36" s="649">
        <f t="shared" si="4"/>
        <v>0</v>
      </c>
      <c r="Q36" s="649">
        <f t="shared" si="4"/>
        <v>0</v>
      </c>
      <c r="R36" s="649">
        <f t="shared" si="4"/>
        <v>0</v>
      </c>
      <c r="S36" s="649">
        <f t="shared" si="4"/>
        <v>0</v>
      </c>
      <c r="T36" s="649">
        <f t="shared" si="4"/>
        <v>0</v>
      </c>
      <c r="U36" s="649">
        <f t="shared" si="4"/>
        <v>0</v>
      </c>
      <c r="V36" s="649">
        <f t="shared" si="4"/>
        <v>0</v>
      </c>
      <c r="W36" s="649">
        <f t="shared" si="4"/>
        <v>0</v>
      </c>
      <c r="X36" s="649">
        <f t="shared" si="4"/>
        <v>0</v>
      </c>
      <c r="Y36" s="649">
        <f t="shared" si="4"/>
        <v>10488.549800998058</v>
      </c>
      <c r="Z36" s="649">
        <f t="shared" si="4"/>
        <v>10488.549800998058</v>
      </c>
      <c r="AA36" s="649">
        <f t="shared" si="4"/>
        <v>11799.618526122817</v>
      </c>
      <c r="AB36" s="649">
        <f xml:space="preserve"> SUMPRODUCT($F26:$F28, AB30:AB32) * AB34</f>
        <v>14421.755976372331</v>
      </c>
      <c r="AC36" s="649">
        <f t="shared" si="4"/>
        <v>14421.755976372331</v>
      </c>
      <c r="AD36" s="649">
        <f t="shared" si="4"/>
        <v>13110.687251247573</v>
      </c>
      <c r="AE36" s="649">
        <f t="shared" si="4"/>
        <v>10488.549800998058</v>
      </c>
      <c r="AF36" s="649">
        <f t="shared" si="4"/>
        <v>9177.481075873302</v>
      </c>
      <c r="AG36" s="649">
        <f t="shared" si="4"/>
        <v>9177.481075873302</v>
      </c>
      <c r="AH36" s="649">
        <f t="shared" si="4"/>
        <v>9177.481075873302</v>
      </c>
      <c r="AI36" s="649">
        <f t="shared" si="4"/>
        <v>9177.481075873302</v>
      </c>
      <c r="AJ36" s="649">
        <f t="shared" si="4"/>
        <v>9177.481075873302</v>
      </c>
      <c r="AK36" s="649">
        <f t="shared" si="4"/>
        <v>11459.063981911082</v>
      </c>
      <c r="AL36" s="649">
        <f t="shared" si="4"/>
        <v>11459.063981911082</v>
      </c>
      <c r="AM36" s="649">
        <f t="shared" si="4"/>
        <v>12891.446979649967</v>
      </c>
      <c r="AN36" s="649">
        <f t="shared" si="4"/>
        <v>15756.212975127737</v>
      </c>
      <c r="AO36" s="649">
        <f t="shared" si="4"/>
        <v>15756.212975127737</v>
      </c>
      <c r="AP36" s="649">
        <f t="shared" si="4"/>
        <v>14323.829977388852</v>
      </c>
      <c r="AQ36" s="649">
        <f t="shared" si="4"/>
        <v>11459.063981911082</v>
      </c>
      <c r="AR36" s="649">
        <f t="shared" ref="AR36:BW36" si="5" xml:space="preserve"> SUMPRODUCT($F26:$F28, AR30:AR32) * AR34</f>
        <v>10026.680984172197</v>
      </c>
      <c r="AS36" s="649">
        <f t="shared" si="5"/>
        <v>10026.680984172197</v>
      </c>
      <c r="AT36" s="649">
        <f t="shared" si="5"/>
        <v>10026.680984172197</v>
      </c>
      <c r="AU36" s="649">
        <f t="shared" si="5"/>
        <v>10026.680984172197</v>
      </c>
      <c r="AV36" s="649">
        <f t="shared" si="5"/>
        <v>10026.680984172197</v>
      </c>
      <c r="AW36" s="649">
        <f t="shared" si="5"/>
        <v>12960.699398123943</v>
      </c>
      <c r="AX36" s="649">
        <f t="shared" si="5"/>
        <v>12960.699398123943</v>
      </c>
      <c r="AY36" s="649">
        <f t="shared" si="5"/>
        <v>14580.786822889435</v>
      </c>
      <c r="AZ36" s="649">
        <f t="shared" si="5"/>
        <v>17820.961672420421</v>
      </c>
      <c r="BA36" s="649">
        <f t="shared" si="5"/>
        <v>17820.961672420421</v>
      </c>
      <c r="BB36" s="649">
        <f t="shared" si="5"/>
        <v>16200.874247654927</v>
      </c>
      <c r="BC36" s="649">
        <f t="shared" si="5"/>
        <v>12960.699398123943</v>
      </c>
      <c r="BD36" s="649">
        <f t="shared" si="5"/>
        <v>11340.611973358449</v>
      </c>
      <c r="BE36" s="649">
        <f t="shared" si="5"/>
        <v>11340.611973358449</v>
      </c>
      <c r="BF36" s="649">
        <f t="shared" si="5"/>
        <v>11340.611973358449</v>
      </c>
      <c r="BG36" s="649">
        <f t="shared" si="5"/>
        <v>11340.611973358449</v>
      </c>
      <c r="BH36" s="649">
        <f t="shared" si="5"/>
        <v>11340.611973358449</v>
      </c>
      <c r="BI36" s="649">
        <f t="shared" si="5"/>
        <v>15252.42352571264</v>
      </c>
      <c r="BJ36" s="649">
        <f t="shared" si="5"/>
        <v>15252.42352571264</v>
      </c>
      <c r="BK36" s="649">
        <f t="shared" si="5"/>
        <v>17158.97646642672</v>
      </c>
      <c r="BL36" s="649">
        <f t="shared" si="5"/>
        <v>20972.082347854877</v>
      </c>
      <c r="BM36" s="649">
        <f t="shared" si="5"/>
        <v>20972.082347854877</v>
      </c>
      <c r="BN36" s="649">
        <f t="shared" si="5"/>
        <v>19065.529407140799</v>
      </c>
      <c r="BO36" s="649">
        <f t="shared" si="5"/>
        <v>15252.42352571264</v>
      </c>
      <c r="BP36" s="649">
        <f t="shared" si="5"/>
        <v>13345.87058499856</v>
      </c>
      <c r="BQ36" s="649">
        <f t="shared" si="5"/>
        <v>13345.87058499856</v>
      </c>
      <c r="BR36" s="649">
        <f t="shared" si="5"/>
        <v>13345.87058499856</v>
      </c>
      <c r="BS36" s="649">
        <f t="shared" si="5"/>
        <v>13345.87058499856</v>
      </c>
      <c r="BT36" s="649">
        <f t="shared" si="5"/>
        <v>13345.87058499856</v>
      </c>
      <c r="BU36" s="649">
        <f t="shared" si="5"/>
        <v>18389.228457263591</v>
      </c>
      <c r="BV36" s="649">
        <f t="shared" si="5"/>
        <v>18389.228457263591</v>
      </c>
      <c r="BW36" s="649">
        <f t="shared" si="5"/>
        <v>20687.882014421535</v>
      </c>
      <c r="BX36" s="649">
        <f t="shared" ref="BX36:CE36" si="6" xml:space="preserve"> SUMPRODUCT($F26:$F28, BX30:BX32) * BX34</f>
        <v>25285.189128737431</v>
      </c>
      <c r="BY36" s="649">
        <f t="shared" si="6"/>
        <v>25285.189128737431</v>
      </c>
      <c r="BZ36" s="649">
        <f t="shared" si="6"/>
        <v>22986.535571579483</v>
      </c>
      <c r="CA36" s="649">
        <f t="shared" si="6"/>
        <v>18389.228457263591</v>
      </c>
      <c r="CB36" s="649">
        <f t="shared" si="6"/>
        <v>16090.574900105639</v>
      </c>
      <c r="CC36" s="649">
        <f t="shared" si="6"/>
        <v>16090.574900105639</v>
      </c>
      <c r="CD36" s="649">
        <f t="shared" si="6"/>
        <v>16090.574900105639</v>
      </c>
      <c r="CE36" s="649">
        <f t="shared" si="6"/>
        <v>16090.574900105639</v>
      </c>
      <c r="CF36" s="649">
        <f t="shared" ref="CF36" si="7" xml:space="preserve"> SUMPRODUCT($F26:$F28, CF30:CF32) * CF34</f>
        <v>16090.574900105639</v>
      </c>
    </row>
    <row r="37" spans="1:84" s="178" customFormat="1" x14ac:dyDescent="0.25">
      <c r="A37" s="182"/>
      <c r="B37" s="188"/>
      <c r="C37" s="179"/>
      <c r="D37" s="180"/>
      <c r="E37" s="181"/>
      <c r="F37" s="182"/>
      <c r="G37" s="182"/>
      <c r="H37" s="182"/>
      <c r="I37" s="182"/>
      <c r="J37" s="52"/>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334"/>
      <c r="AN37" s="334"/>
      <c r="AO37" s="334"/>
      <c r="AP37" s="334"/>
      <c r="AQ37" s="334"/>
      <c r="AR37" s="334"/>
      <c r="AS37" s="334"/>
      <c r="AT37" s="334"/>
      <c r="AU37" s="334"/>
      <c r="AV37" s="334"/>
      <c r="AW37" s="334"/>
      <c r="AX37" s="334"/>
      <c r="AY37" s="334"/>
      <c r="AZ37" s="334"/>
      <c r="BA37" s="334"/>
      <c r="BB37" s="334"/>
      <c r="BC37" s="334"/>
      <c r="BD37" s="334"/>
      <c r="BE37" s="334"/>
      <c r="BF37" s="334"/>
      <c r="BG37" s="334"/>
      <c r="BH37" s="334"/>
      <c r="BI37" s="334"/>
      <c r="BJ37" s="334"/>
      <c r="BK37" s="334"/>
      <c r="BL37" s="334"/>
      <c r="BM37" s="334"/>
      <c r="BN37" s="334"/>
      <c r="BO37" s="334"/>
      <c r="BP37" s="334"/>
      <c r="BQ37" s="334"/>
      <c r="BR37" s="334"/>
      <c r="BS37" s="334"/>
      <c r="BT37" s="334"/>
      <c r="BU37" s="334"/>
      <c r="BV37" s="334"/>
      <c r="BW37" s="334"/>
      <c r="BX37" s="334"/>
      <c r="BY37" s="334"/>
      <c r="BZ37" s="334"/>
      <c r="CA37" s="334"/>
      <c r="CB37" s="334"/>
      <c r="CC37" s="334"/>
      <c r="CD37" s="334"/>
      <c r="CE37" s="334"/>
      <c r="CF37" s="334"/>
    </row>
    <row r="38" spans="1:84" s="332" customFormat="1" x14ac:dyDescent="0.25">
      <c r="A38" s="336"/>
      <c r="B38" s="350"/>
      <c r="C38" s="333"/>
      <c r="D38" s="334"/>
      <c r="E38" s="335"/>
      <c r="F38" s="336"/>
      <c r="G38" s="336"/>
      <c r="H38" s="336"/>
      <c r="I38" s="336"/>
      <c r="J38" s="52"/>
      <c r="K38" s="334"/>
      <c r="L38" s="334"/>
      <c r="M38" s="334"/>
      <c r="N38" s="334"/>
      <c r="O38" s="334"/>
      <c r="P38" s="334"/>
      <c r="Q38" s="334"/>
      <c r="R38" s="334"/>
      <c r="S38" s="334"/>
      <c r="T38" s="334"/>
      <c r="U38" s="334"/>
      <c r="V38" s="334"/>
      <c r="W38" s="334"/>
      <c r="X38" s="334"/>
      <c r="Y38" s="334"/>
      <c r="Z38" s="334"/>
      <c r="AA38" s="334"/>
      <c r="AB38" s="334"/>
      <c r="AC38" s="334"/>
      <c r="AD38" s="334"/>
      <c r="AE38" s="334"/>
      <c r="AF38" s="334"/>
      <c r="AG38" s="334"/>
      <c r="AH38" s="334"/>
      <c r="AI38" s="334"/>
      <c r="AJ38" s="334"/>
      <c r="AK38" s="334"/>
      <c r="AL38" s="334"/>
      <c r="AM38" s="334"/>
      <c r="AN38" s="334"/>
      <c r="AO38" s="334"/>
      <c r="AP38" s="334"/>
      <c r="AQ38" s="334"/>
      <c r="AR38" s="334"/>
      <c r="AS38" s="334"/>
      <c r="AT38" s="334"/>
      <c r="AU38" s="334"/>
      <c r="AV38" s="334"/>
      <c r="AW38" s="334"/>
      <c r="AX38" s="334"/>
      <c r="AY38" s="334"/>
      <c r="AZ38" s="334"/>
      <c r="BA38" s="334"/>
      <c r="BB38" s="334"/>
      <c r="BC38" s="334"/>
      <c r="BD38" s="334"/>
      <c r="BE38" s="334"/>
      <c r="BF38" s="334"/>
      <c r="BG38" s="334"/>
      <c r="BH38" s="334"/>
      <c r="BI38" s="334"/>
      <c r="BJ38" s="334"/>
      <c r="BK38" s="334"/>
      <c r="BL38" s="334"/>
      <c r="BM38" s="334"/>
      <c r="BN38" s="334"/>
      <c r="BO38" s="334"/>
      <c r="BP38" s="334"/>
      <c r="BQ38" s="334"/>
      <c r="BR38" s="334"/>
      <c r="BS38" s="334"/>
      <c r="BT38" s="334"/>
      <c r="BU38" s="334"/>
      <c r="BV38" s="334"/>
      <c r="BW38" s="334"/>
      <c r="BX38" s="334"/>
      <c r="BY38" s="334"/>
      <c r="BZ38" s="334"/>
      <c r="CA38" s="334"/>
      <c r="CB38" s="334"/>
      <c r="CC38" s="334"/>
      <c r="CD38" s="334"/>
      <c r="CE38" s="334"/>
      <c r="CF38" s="334"/>
    </row>
    <row r="39" spans="1:84" s="178" customFormat="1" x14ac:dyDescent="0.25">
      <c r="A39" s="182"/>
      <c r="B39" s="255"/>
      <c r="C39" s="179" t="s">
        <v>205</v>
      </c>
      <c r="D39" s="180"/>
      <c r="E39" s="181"/>
      <c r="F39" s="181"/>
      <c r="G39" s="181"/>
      <c r="H39" s="181"/>
      <c r="I39" s="181"/>
      <c r="J39" s="334"/>
      <c r="K39" s="334"/>
      <c r="L39" s="334"/>
      <c r="M39" s="334"/>
      <c r="N39" s="334"/>
      <c r="O39" s="334"/>
      <c r="P39" s="334"/>
      <c r="Q39" s="334"/>
      <c r="R39" s="334"/>
      <c r="S39" s="334"/>
      <c r="T39" s="334"/>
      <c r="U39" s="334"/>
      <c r="V39" s="334"/>
      <c r="W39" s="334"/>
      <c r="X39" s="334"/>
      <c r="Y39" s="334"/>
      <c r="Z39" s="334"/>
      <c r="AA39" s="334"/>
      <c r="AB39" s="334"/>
      <c r="AC39" s="334"/>
      <c r="AD39" s="334"/>
      <c r="AE39" s="417"/>
      <c r="AF39" s="417"/>
      <c r="AG39" s="417"/>
      <c r="AH39" s="417"/>
      <c r="AI39" s="417"/>
      <c r="AJ39" s="417"/>
      <c r="AK39" s="417"/>
      <c r="AL39" s="417"/>
      <c r="AM39" s="417"/>
      <c r="AN39" s="417"/>
      <c r="AO39" s="417"/>
      <c r="AP39" s="417"/>
      <c r="AQ39" s="417"/>
      <c r="AR39" s="417"/>
      <c r="AS39" s="417"/>
      <c r="AT39" s="417"/>
      <c r="AU39" s="417"/>
      <c r="AV39" s="417"/>
      <c r="AW39" s="417"/>
      <c r="AX39" s="417"/>
      <c r="AY39" s="417"/>
      <c r="AZ39" s="417"/>
      <c r="BA39" s="417"/>
      <c r="BB39" s="417"/>
      <c r="BC39" s="417"/>
      <c r="BD39" s="417"/>
      <c r="BE39" s="417"/>
      <c r="BF39" s="417"/>
      <c r="BG39" s="417"/>
      <c r="BH39" s="417"/>
      <c r="BI39" s="417"/>
      <c r="BJ39" s="417"/>
      <c r="BK39" s="417"/>
      <c r="BL39" s="417"/>
      <c r="BM39" s="417"/>
      <c r="BN39" s="417"/>
      <c r="BO39" s="417"/>
      <c r="BP39" s="417"/>
      <c r="BQ39" s="417"/>
      <c r="BR39" s="417"/>
      <c r="BS39" s="417"/>
      <c r="BT39" s="417"/>
      <c r="BU39" s="417"/>
      <c r="BV39" s="417"/>
      <c r="BW39" s="417"/>
      <c r="BX39" s="417"/>
      <c r="BY39" s="417"/>
      <c r="BZ39" s="417"/>
      <c r="CA39" s="417"/>
      <c r="CB39" s="417"/>
      <c r="CC39" s="417"/>
      <c r="CD39" s="417"/>
      <c r="CE39" s="417"/>
      <c r="CF39" s="417"/>
    </row>
    <row r="40" spans="1:84" x14ac:dyDescent="0.25">
      <c r="A40" s="116"/>
      <c r="D40" s="114"/>
      <c r="E40" s="115"/>
      <c r="F40" s="115"/>
      <c r="G40" s="115"/>
      <c r="H40" s="115"/>
      <c r="I40" s="115"/>
      <c r="CF40" s="417"/>
    </row>
    <row r="41" spans="1:84" x14ac:dyDescent="0.25">
      <c r="A41" s="116"/>
      <c r="D41" s="114"/>
      <c r="E41" s="189" t="str">
        <f t="shared" ref="E41:AJ41" si="8" xml:space="preserve"> E$58</f>
        <v>VAT (payable) / receivable b/f</v>
      </c>
      <c r="F41" s="189">
        <f t="shared" si="8"/>
        <v>0</v>
      </c>
      <c r="G41" s="189" t="str">
        <f t="shared" si="8"/>
        <v>GBP</v>
      </c>
      <c r="H41" s="189">
        <f t="shared" si="8"/>
        <v>0</v>
      </c>
      <c r="I41" s="189">
        <f t="shared" si="8"/>
        <v>0</v>
      </c>
      <c r="J41" s="665">
        <f t="shared" si="8"/>
        <v>0</v>
      </c>
      <c r="K41" s="665">
        <f t="shared" si="8"/>
        <v>0</v>
      </c>
      <c r="L41" s="665">
        <f t="shared" si="8"/>
        <v>0</v>
      </c>
      <c r="M41" s="665">
        <f t="shared" si="8"/>
        <v>-4325</v>
      </c>
      <c r="N41" s="665">
        <f t="shared" si="8"/>
        <v>-7663.0349148583955</v>
      </c>
      <c r="O41" s="665">
        <f t="shared" si="8"/>
        <v>-15326.069829716791</v>
      </c>
      <c r="P41" s="665">
        <f t="shared" si="8"/>
        <v>-23946.984108932484</v>
      </c>
      <c r="Q41" s="665">
        <f t="shared" si="8"/>
        <v>-10536.673007930294</v>
      </c>
      <c r="R41" s="665">
        <f t="shared" si="8"/>
        <v>-21803.370594238353</v>
      </c>
      <c r="S41" s="665">
        <f t="shared" si="8"/>
        <v>-32045.822945427495</v>
      </c>
      <c r="T41" s="665">
        <f t="shared" si="8"/>
        <v>-8193.9618809513086</v>
      </c>
      <c r="U41" s="665">
        <f t="shared" si="8"/>
        <v>-15363.678526783709</v>
      </c>
      <c r="V41" s="665">
        <f t="shared" si="8"/>
        <v>-22533.39517261611</v>
      </c>
      <c r="W41" s="665">
        <f t="shared" si="8"/>
        <v>-7169.7166458324064</v>
      </c>
      <c r="X41" s="665">
        <f t="shared" si="8"/>
        <v>-14339.433291664811</v>
      </c>
      <c r="Y41" s="665">
        <f t="shared" si="8"/>
        <v>-21509.149937497212</v>
      </c>
      <c r="Z41" s="665">
        <f t="shared" si="8"/>
        <v>-9043.9293842243569</v>
      </c>
      <c r="AA41" s="665">
        <f t="shared" si="8"/>
        <v>-18087.858768448714</v>
      </c>
      <c r="AB41" s="665">
        <f t="shared" si="8"/>
        <v>-28262.279325701114</v>
      </c>
      <c r="AC41" s="665">
        <f t="shared" si="8"/>
        <v>-12435.402903308481</v>
      </c>
      <c r="AD41" s="665">
        <f t="shared" si="8"/>
        <v>-25676.520573007394</v>
      </c>
      <c r="AE41" s="665">
        <f t="shared" si="8"/>
        <v>-37713.900272733685</v>
      </c>
      <c r="AF41" s="665">
        <f t="shared" si="8"/>
        <v>-9629.9037597810311</v>
      </c>
      <c r="AG41" s="665">
        <f t="shared" si="8"/>
        <v>-18056.069549589432</v>
      </c>
      <c r="AH41" s="665">
        <f t="shared" si="8"/>
        <v>-26482.235339397834</v>
      </c>
      <c r="AI41" s="665">
        <f t="shared" si="8"/>
        <v>-8426.1657898084013</v>
      </c>
      <c r="AJ41" s="665">
        <f t="shared" si="8"/>
        <v>-16852.331579616803</v>
      </c>
      <c r="AK41" s="665">
        <f t="shared" ref="AK41:BP41" si="9" xml:space="preserve"> AK$58</f>
        <v>-25278.497369425204</v>
      </c>
      <c r="AL41" s="665">
        <f t="shared" si="9"/>
        <v>-10453.285021370808</v>
      </c>
      <c r="AM41" s="665">
        <f t="shared" si="9"/>
        <v>-20906.570042741616</v>
      </c>
      <c r="AN41" s="665">
        <f t="shared" si="9"/>
        <v>-32666.515691783774</v>
      </c>
      <c r="AO41" s="665">
        <f t="shared" si="9"/>
        <v>-14373.266904384858</v>
      </c>
      <c r="AP41" s="665">
        <f t="shared" si="9"/>
        <v>-29652.931482474974</v>
      </c>
      <c r="AQ41" s="665">
        <f t="shared" si="9"/>
        <v>-43543.535644375086</v>
      </c>
      <c r="AR41" s="665">
        <f t="shared" si="9"/>
        <v>-11112.483329520088</v>
      </c>
      <c r="AS41" s="665">
        <f t="shared" si="9"/>
        <v>-20835.906242850164</v>
      </c>
      <c r="AT41" s="665">
        <f t="shared" si="9"/>
        <v>-30559.32915618024</v>
      </c>
      <c r="AU41" s="665">
        <f t="shared" si="9"/>
        <v>-9723.422913330076</v>
      </c>
      <c r="AV41" s="665">
        <f t="shared" si="9"/>
        <v>-19446.845826660152</v>
      </c>
      <c r="AW41" s="665">
        <f t="shared" si="9"/>
        <v>-29170.268739990228</v>
      </c>
      <c r="AX41" s="665">
        <f t="shared" si="9"/>
        <v>-12542.213208366389</v>
      </c>
      <c r="AY41" s="665">
        <f t="shared" si="9"/>
        <v>-25084.426416732771</v>
      </c>
      <c r="AZ41" s="665">
        <f t="shared" si="9"/>
        <v>-39194.416276144955</v>
      </c>
      <c r="BA41" s="665">
        <f t="shared" si="9"/>
        <v>-17245.543161503781</v>
      </c>
      <c r="BB41" s="665">
        <f t="shared" si="9"/>
        <v>-35543.081468025281</v>
      </c>
      <c r="BC41" s="665">
        <f t="shared" si="9"/>
        <v>-52177.207201226658</v>
      </c>
      <c r="BD41" s="665">
        <f t="shared" si="9"/>
        <v>-13307.300586561098</v>
      </c>
      <c r="BE41" s="665">
        <f t="shared" si="9"/>
        <v>-24951.188599802059</v>
      </c>
      <c r="BF41" s="665">
        <f t="shared" si="9"/>
        <v>-36595.07661304302</v>
      </c>
      <c r="BG41" s="665">
        <f t="shared" si="9"/>
        <v>-11643.888013240961</v>
      </c>
      <c r="BH41" s="665">
        <f t="shared" si="9"/>
        <v>-23287.776026481923</v>
      </c>
      <c r="BI41" s="665">
        <f t="shared" si="9"/>
        <v>-34931.664039722884</v>
      </c>
      <c r="BJ41" s="665">
        <f t="shared" si="9"/>
        <v>-15671.814878187062</v>
      </c>
      <c r="BK41" s="665">
        <f t="shared" si="9"/>
        <v>-31343.629756374125</v>
      </c>
      <c r="BL41" s="665">
        <f t="shared" si="9"/>
        <v>-48974.42149433458</v>
      </c>
      <c r="BM41" s="665">
        <f t="shared" si="9"/>
        <v>-21548.745457507212</v>
      </c>
      <c r="BN41" s="665">
        <f t="shared" si="9"/>
        <v>-44373.115749175297</v>
      </c>
      <c r="BO41" s="665">
        <f t="shared" si="9"/>
        <v>-65122.543287055378</v>
      </c>
      <c r="BP41" s="665">
        <f t="shared" si="9"/>
        <v>-16599.542030304059</v>
      </c>
      <c r="BQ41" s="665">
        <f t="shared" ref="BQ41:CF41" si="10" xml:space="preserve"> BQ$58</f>
        <v>-31124.141306820111</v>
      </c>
      <c r="BR41" s="665">
        <f t="shared" si="10"/>
        <v>-45648.74058333617</v>
      </c>
      <c r="BS41" s="665">
        <f t="shared" si="10"/>
        <v>-14524.599276516063</v>
      </c>
      <c r="BT41" s="665">
        <f t="shared" si="10"/>
        <v>-29049.198553032114</v>
      </c>
      <c r="BU41" s="665">
        <f t="shared" si="10"/>
        <v>-43573.797829548173</v>
      </c>
      <c r="BV41" s="665">
        <f t="shared" si="10"/>
        <v>-19947.50012205846</v>
      </c>
      <c r="BW41" s="665">
        <f t="shared" si="10"/>
        <v>-39895.00024411692</v>
      </c>
      <c r="BX41" s="665">
        <f t="shared" si="10"/>
        <v>-62335.937881432699</v>
      </c>
      <c r="BY41" s="665">
        <f t="shared" si="10"/>
        <v>-27427.812667830389</v>
      </c>
      <c r="BZ41" s="665">
        <f t="shared" si="10"/>
        <v>-56437.015389557811</v>
      </c>
      <c r="CA41" s="665">
        <f t="shared" si="10"/>
        <v>-82809.017863855464</v>
      </c>
      <c r="CB41" s="665">
        <f t="shared" si="10"/>
        <v>-21097.601979438128</v>
      </c>
      <c r="CC41" s="665">
        <f t="shared" si="10"/>
        <v>-39558.003711446494</v>
      </c>
      <c r="CD41" s="665">
        <f t="shared" si="10"/>
        <v>-58018.40544345486</v>
      </c>
      <c r="CE41" s="665">
        <f t="shared" si="10"/>
        <v>-18460.401732008366</v>
      </c>
      <c r="CF41" s="665">
        <f t="shared" si="10"/>
        <v>-36920.803464016732</v>
      </c>
    </row>
    <row r="42" spans="1:84" s="187" customFormat="1" x14ac:dyDescent="0.25">
      <c r="A42" s="77"/>
      <c r="B42" s="103"/>
      <c r="C42" s="78"/>
      <c r="D42" s="79"/>
      <c r="E42" s="122" t="str">
        <f xml:space="preserve"> Time!E$227</f>
        <v>VAT return flag - Quarterly</v>
      </c>
      <c r="F42" s="122">
        <f xml:space="preserve"> Time!F$227</f>
        <v>0</v>
      </c>
      <c r="G42" s="122" t="str">
        <f xml:space="preserve"> Time!G$227</f>
        <v>flag</v>
      </c>
      <c r="H42" s="122">
        <f xml:space="preserve"> Time!H$227</f>
        <v>0</v>
      </c>
      <c r="I42" s="122">
        <f xml:space="preserve"> Time!I$227</f>
        <v>0</v>
      </c>
      <c r="J42" s="653">
        <f xml:space="preserve"> Time!J$227</f>
        <v>25</v>
      </c>
      <c r="K42" s="59">
        <f xml:space="preserve"> Time!K$227</f>
        <v>0</v>
      </c>
      <c r="L42" s="653">
        <f xml:space="preserve"> Time!L$227</f>
        <v>1</v>
      </c>
      <c r="M42" s="653">
        <f xml:space="preserve"> Time!M$227</f>
        <v>0</v>
      </c>
      <c r="N42" s="653">
        <f xml:space="preserve"> Time!N$227</f>
        <v>0</v>
      </c>
      <c r="O42" s="653">
        <f xml:space="preserve"> Time!O$227</f>
        <v>1</v>
      </c>
      <c r="P42" s="653">
        <f xml:space="preserve"> Time!P$227</f>
        <v>0</v>
      </c>
      <c r="Q42" s="653">
        <f xml:space="preserve"> Time!Q$227</f>
        <v>0</v>
      </c>
      <c r="R42" s="653">
        <f xml:space="preserve"> Time!R$227</f>
        <v>1</v>
      </c>
      <c r="S42" s="653">
        <f xml:space="preserve"> Time!S$227</f>
        <v>0</v>
      </c>
      <c r="T42" s="653">
        <f xml:space="preserve"> Time!T$227</f>
        <v>0</v>
      </c>
      <c r="U42" s="653">
        <f xml:space="preserve"> Time!U$227</f>
        <v>1</v>
      </c>
      <c r="V42" s="653">
        <f xml:space="preserve"> Time!V$227</f>
        <v>0</v>
      </c>
      <c r="W42" s="653">
        <f xml:space="preserve"> Time!W$227</f>
        <v>0</v>
      </c>
      <c r="X42" s="653">
        <f xml:space="preserve"> Time!X$227</f>
        <v>1</v>
      </c>
      <c r="Y42" s="653">
        <f xml:space="preserve"> Time!Y$227</f>
        <v>0</v>
      </c>
      <c r="Z42" s="653">
        <f xml:space="preserve"> Time!Z$227</f>
        <v>0</v>
      </c>
      <c r="AA42" s="653">
        <f xml:space="preserve"> Time!AA$227</f>
        <v>1</v>
      </c>
      <c r="AB42" s="653">
        <f xml:space="preserve"> Time!AB$227</f>
        <v>0</v>
      </c>
      <c r="AC42" s="653">
        <f xml:space="preserve"> Time!AC$227</f>
        <v>0</v>
      </c>
      <c r="AD42" s="653">
        <f xml:space="preserve"> Time!AD$227</f>
        <v>1</v>
      </c>
      <c r="AE42" s="653">
        <f xml:space="preserve"> Time!AE$227</f>
        <v>0</v>
      </c>
      <c r="AF42" s="653">
        <f xml:space="preserve"> Time!AF$227</f>
        <v>0</v>
      </c>
      <c r="AG42" s="653">
        <f xml:space="preserve"> Time!AG$227</f>
        <v>1</v>
      </c>
      <c r="AH42" s="653">
        <f xml:space="preserve"> Time!AH$227</f>
        <v>0</v>
      </c>
      <c r="AI42" s="653">
        <f xml:space="preserve"> Time!AI$227</f>
        <v>0</v>
      </c>
      <c r="AJ42" s="653">
        <f xml:space="preserve"> Time!AJ$227</f>
        <v>1</v>
      </c>
      <c r="AK42" s="653">
        <f xml:space="preserve"> Time!AK$227</f>
        <v>0</v>
      </c>
      <c r="AL42" s="653">
        <f xml:space="preserve"> Time!AL$227</f>
        <v>0</v>
      </c>
      <c r="AM42" s="653">
        <f xml:space="preserve"> Time!AM$227</f>
        <v>1</v>
      </c>
      <c r="AN42" s="653">
        <f xml:space="preserve"> Time!AN$227</f>
        <v>0</v>
      </c>
      <c r="AO42" s="653">
        <f xml:space="preserve"> Time!AO$227</f>
        <v>0</v>
      </c>
      <c r="AP42" s="653">
        <f xml:space="preserve"> Time!AP$227</f>
        <v>1</v>
      </c>
      <c r="AQ42" s="653">
        <f xml:space="preserve"> Time!AQ$227</f>
        <v>0</v>
      </c>
      <c r="AR42" s="653">
        <f xml:space="preserve"> Time!AR$227</f>
        <v>0</v>
      </c>
      <c r="AS42" s="653">
        <f xml:space="preserve"> Time!AS$227</f>
        <v>1</v>
      </c>
      <c r="AT42" s="653">
        <f xml:space="preserve"> Time!AT$227</f>
        <v>0</v>
      </c>
      <c r="AU42" s="653">
        <f xml:space="preserve"> Time!AU$227</f>
        <v>0</v>
      </c>
      <c r="AV42" s="653">
        <f xml:space="preserve"> Time!AV$227</f>
        <v>1</v>
      </c>
      <c r="AW42" s="653">
        <f xml:space="preserve"> Time!AW$227</f>
        <v>0</v>
      </c>
      <c r="AX42" s="653">
        <f xml:space="preserve"> Time!AX$227</f>
        <v>0</v>
      </c>
      <c r="AY42" s="653">
        <f xml:space="preserve"> Time!AY$227</f>
        <v>1</v>
      </c>
      <c r="AZ42" s="653">
        <f xml:space="preserve"> Time!AZ$227</f>
        <v>0</v>
      </c>
      <c r="BA42" s="653">
        <f xml:space="preserve"> Time!BA$227</f>
        <v>0</v>
      </c>
      <c r="BB42" s="653">
        <f xml:space="preserve"> Time!BB$227</f>
        <v>1</v>
      </c>
      <c r="BC42" s="653">
        <f xml:space="preserve"> Time!BC$227</f>
        <v>0</v>
      </c>
      <c r="BD42" s="653">
        <f xml:space="preserve"> Time!BD$227</f>
        <v>0</v>
      </c>
      <c r="BE42" s="653">
        <f xml:space="preserve"> Time!BE$227</f>
        <v>1</v>
      </c>
      <c r="BF42" s="653">
        <f xml:space="preserve"> Time!BF$227</f>
        <v>0</v>
      </c>
      <c r="BG42" s="653">
        <f xml:space="preserve"> Time!BG$227</f>
        <v>0</v>
      </c>
      <c r="BH42" s="653">
        <f xml:space="preserve"> Time!BH$227</f>
        <v>1</v>
      </c>
      <c r="BI42" s="653">
        <f xml:space="preserve"> Time!BI$227</f>
        <v>0</v>
      </c>
      <c r="BJ42" s="653">
        <f xml:space="preserve"> Time!BJ$227</f>
        <v>0</v>
      </c>
      <c r="BK42" s="653">
        <f xml:space="preserve"> Time!BK$227</f>
        <v>1</v>
      </c>
      <c r="BL42" s="653">
        <f xml:space="preserve"> Time!BL$227</f>
        <v>0</v>
      </c>
      <c r="BM42" s="653">
        <f xml:space="preserve"> Time!BM$227</f>
        <v>0</v>
      </c>
      <c r="BN42" s="653">
        <f xml:space="preserve"> Time!BN$227</f>
        <v>1</v>
      </c>
      <c r="BO42" s="653">
        <f xml:space="preserve"> Time!BO$227</f>
        <v>0</v>
      </c>
      <c r="BP42" s="653">
        <f xml:space="preserve"> Time!BP$227</f>
        <v>0</v>
      </c>
      <c r="BQ42" s="653">
        <f xml:space="preserve"> Time!BQ$227</f>
        <v>1</v>
      </c>
      <c r="BR42" s="653">
        <f xml:space="preserve"> Time!BR$227</f>
        <v>0</v>
      </c>
      <c r="BS42" s="653">
        <f xml:space="preserve"> Time!BS$227</f>
        <v>0</v>
      </c>
      <c r="BT42" s="653">
        <f xml:space="preserve"> Time!BT$227</f>
        <v>1</v>
      </c>
      <c r="BU42" s="653">
        <f xml:space="preserve"> Time!BU$227</f>
        <v>0</v>
      </c>
      <c r="BV42" s="653">
        <f xml:space="preserve"> Time!BV$227</f>
        <v>0</v>
      </c>
      <c r="BW42" s="653">
        <f xml:space="preserve"> Time!BW$227</f>
        <v>1</v>
      </c>
      <c r="BX42" s="653">
        <f xml:space="preserve"> Time!BX$227</f>
        <v>0</v>
      </c>
      <c r="BY42" s="653">
        <f xml:space="preserve"> Time!BY$227</f>
        <v>0</v>
      </c>
      <c r="BZ42" s="653">
        <f xml:space="preserve"> Time!BZ$227</f>
        <v>1</v>
      </c>
      <c r="CA42" s="653">
        <f xml:space="preserve"> Time!CA$227</f>
        <v>0</v>
      </c>
      <c r="CB42" s="653">
        <f xml:space="preserve"> Time!CB$227</f>
        <v>0</v>
      </c>
      <c r="CC42" s="653">
        <f xml:space="preserve"> Time!CC$227</f>
        <v>1</v>
      </c>
      <c r="CD42" s="653">
        <f xml:space="preserve"> Time!CD$227</f>
        <v>0</v>
      </c>
      <c r="CE42" s="653">
        <f xml:space="preserve"> Time!CE$227</f>
        <v>0</v>
      </c>
      <c r="CF42" s="653">
        <f xml:space="preserve"> Time!CF$227</f>
        <v>1</v>
      </c>
    </row>
    <row r="43" spans="1:84" s="80" customFormat="1" x14ac:dyDescent="0.25">
      <c r="A43" s="77"/>
      <c r="B43" s="103"/>
      <c r="C43" s="78"/>
      <c r="D43" s="79"/>
      <c r="E43" s="122" t="str">
        <f xml:space="preserve"> Time!E$55</f>
        <v>Forecast period flag</v>
      </c>
      <c r="F43" s="122">
        <f xml:space="preserve"> Time!F$55</f>
        <v>0</v>
      </c>
      <c r="G43" s="122" t="str">
        <f xml:space="preserve"> Time!G$55</f>
        <v>flag</v>
      </c>
      <c r="H43" s="122">
        <f xml:space="preserve"> Time!H$55</f>
        <v>0</v>
      </c>
      <c r="I43" s="122">
        <f xml:space="preserve"> Time!I$55</f>
        <v>0</v>
      </c>
      <c r="J43" s="653">
        <f xml:space="preserve"> Time!J$55</f>
        <v>60</v>
      </c>
      <c r="K43" s="653">
        <f xml:space="preserve"> Time!K$55</f>
        <v>0</v>
      </c>
      <c r="L43" s="653">
        <f xml:space="preserve"> Time!L$55</f>
        <v>0</v>
      </c>
      <c r="M43" s="653">
        <f xml:space="preserve"> Time!M$55</f>
        <v>0</v>
      </c>
      <c r="N43" s="653">
        <f xml:space="preserve"> Time!N$55</f>
        <v>0</v>
      </c>
      <c r="O43" s="653">
        <f xml:space="preserve"> Time!O$55</f>
        <v>0</v>
      </c>
      <c r="P43" s="653">
        <f xml:space="preserve"> Time!P$55</f>
        <v>0</v>
      </c>
      <c r="Q43" s="653">
        <f xml:space="preserve"> Time!Q$55</f>
        <v>0</v>
      </c>
      <c r="R43" s="653">
        <f xml:space="preserve"> Time!R$55</f>
        <v>0</v>
      </c>
      <c r="S43" s="653">
        <f xml:space="preserve"> Time!S$55</f>
        <v>0</v>
      </c>
      <c r="T43" s="653">
        <f xml:space="preserve"> Time!T$55</f>
        <v>0</v>
      </c>
      <c r="U43" s="653">
        <f xml:space="preserve"> Time!U$55</f>
        <v>0</v>
      </c>
      <c r="V43" s="653">
        <f xml:space="preserve"> Time!V$55</f>
        <v>0</v>
      </c>
      <c r="W43" s="653">
        <f xml:space="preserve"> Time!W$55</f>
        <v>0</v>
      </c>
      <c r="X43" s="653">
        <f xml:space="preserve"> Time!X$55</f>
        <v>0</v>
      </c>
      <c r="Y43" s="653">
        <f xml:space="preserve"> Time!Y$55</f>
        <v>1</v>
      </c>
      <c r="Z43" s="653">
        <f xml:space="preserve"> Time!Z$55</f>
        <v>1</v>
      </c>
      <c r="AA43" s="653">
        <f xml:space="preserve"> Time!AA$55</f>
        <v>1</v>
      </c>
      <c r="AB43" s="653">
        <f xml:space="preserve"> Time!AB$55</f>
        <v>1</v>
      </c>
      <c r="AC43" s="653">
        <f xml:space="preserve"> Time!AC$55</f>
        <v>1</v>
      </c>
      <c r="AD43" s="653">
        <f xml:space="preserve"> Time!AD$55</f>
        <v>1</v>
      </c>
      <c r="AE43" s="653">
        <f xml:space="preserve"> Time!AE$55</f>
        <v>1</v>
      </c>
      <c r="AF43" s="653">
        <f xml:space="preserve"> Time!AF$55</f>
        <v>1</v>
      </c>
      <c r="AG43" s="653">
        <f xml:space="preserve"> Time!AG$55</f>
        <v>1</v>
      </c>
      <c r="AH43" s="653">
        <f xml:space="preserve"> Time!AH$55</f>
        <v>1</v>
      </c>
      <c r="AI43" s="653">
        <f xml:space="preserve"> Time!AI$55</f>
        <v>1</v>
      </c>
      <c r="AJ43" s="653">
        <f xml:space="preserve"> Time!AJ$55</f>
        <v>1</v>
      </c>
      <c r="AK43" s="653">
        <f xml:space="preserve"> Time!AK$55</f>
        <v>1</v>
      </c>
      <c r="AL43" s="653">
        <f xml:space="preserve"> Time!AL$55</f>
        <v>1</v>
      </c>
      <c r="AM43" s="653">
        <f xml:space="preserve"> Time!AM$55</f>
        <v>1</v>
      </c>
      <c r="AN43" s="653">
        <f xml:space="preserve"> Time!AN$55</f>
        <v>1</v>
      </c>
      <c r="AO43" s="653">
        <f xml:space="preserve"> Time!AO$55</f>
        <v>1</v>
      </c>
      <c r="AP43" s="653">
        <f xml:space="preserve"> Time!AP$55</f>
        <v>1</v>
      </c>
      <c r="AQ43" s="653">
        <f xml:space="preserve"> Time!AQ$55</f>
        <v>1</v>
      </c>
      <c r="AR43" s="653">
        <f xml:space="preserve"> Time!AR$55</f>
        <v>1</v>
      </c>
      <c r="AS43" s="653">
        <f xml:space="preserve"> Time!AS$55</f>
        <v>1</v>
      </c>
      <c r="AT43" s="653">
        <f xml:space="preserve"> Time!AT$55</f>
        <v>1</v>
      </c>
      <c r="AU43" s="653">
        <f xml:space="preserve"> Time!AU$55</f>
        <v>1</v>
      </c>
      <c r="AV43" s="653">
        <f xml:space="preserve"> Time!AV$55</f>
        <v>1</v>
      </c>
      <c r="AW43" s="653">
        <f xml:space="preserve"> Time!AW$55</f>
        <v>1</v>
      </c>
      <c r="AX43" s="653">
        <f xml:space="preserve"> Time!AX$55</f>
        <v>1</v>
      </c>
      <c r="AY43" s="653">
        <f xml:space="preserve"> Time!AY$55</f>
        <v>1</v>
      </c>
      <c r="AZ43" s="653">
        <f xml:space="preserve"> Time!AZ$55</f>
        <v>1</v>
      </c>
      <c r="BA43" s="653">
        <f xml:space="preserve"> Time!BA$55</f>
        <v>1</v>
      </c>
      <c r="BB43" s="653">
        <f xml:space="preserve"> Time!BB$55</f>
        <v>1</v>
      </c>
      <c r="BC43" s="653">
        <f xml:space="preserve"> Time!BC$55</f>
        <v>1</v>
      </c>
      <c r="BD43" s="653">
        <f xml:space="preserve"> Time!BD$55</f>
        <v>1</v>
      </c>
      <c r="BE43" s="653">
        <f xml:space="preserve"> Time!BE$55</f>
        <v>1</v>
      </c>
      <c r="BF43" s="653">
        <f xml:space="preserve"> Time!BF$55</f>
        <v>1</v>
      </c>
      <c r="BG43" s="653">
        <f xml:space="preserve"> Time!BG$55</f>
        <v>1</v>
      </c>
      <c r="BH43" s="653">
        <f xml:space="preserve"> Time!BH$55</f>
        <v>1</v>
      </c>
      <c r="BI43" s="653">
        <f xml:space="preserve"> Time!BI$55</f>
        <v>1</v>
      </c>
      <c r="BJ43" s="653">
        <f xml:space="preserve"> Time!BJ$55</f>
        <v>1</v>
      </c>
      <c r="BK43" s="653">
        <f xml:space="preserve"> Time!BK$55</f>
        <v>1</v>
      </c>
      <c r="BL43" s="653">
        <f xml:space="preserve"> Time!BL$55</f>
        <v>1</v>
      </c>
      <c r="BM43" s="653">
        <f xml:space="preserve"> Time!BM$55</f>
        <v>1</v>
      </c>
      <c r="BN43" s="653">
        <f xml:space="preserve"> Time!BN$55</f>
        <v>1</v>
      </c>
      <c r="BO43" s="653">
        <f xml:space="preserve"> Time!BO$55</f>
        <v>1</v>
      </c>
      <c r="BP43" s="653">
        <f xml:space="preserve"> Time!BP$55</f>
        <v>1</v>
      </c>
      <c r="BQ43" s="653">
        <f xml:space="preserve"> Time!BQ$55</f>
        <v>1</v>
      </c>
      <c r="BR43" s="653">
        <f xml:space="preserve"> Time!BR$55</f>
        <v>1</v>
      </c>
      <c r="BS43" s="653">
        <f xml:space="preserve"> Time!BS$55</f>
        <v>1</v>
      </c>
      <c r="BT43" s="653">
        <f xml:space="preserve"> Time!BT$55</f>
        <v>1</v>
      </c>
      <c r="BU43" s="653">
        <f xml:space="preserve"> Time!BU$55</f>
        <v>1</v>
      </c>
      <c r="BV43" s="653">
        <f xml:space="preserve"> Time!BV$55</f>
        <v>1</v>
      </c>
      <c r="BW43" s="653">
        <f xml:space="preserve"> Time!BW$55</f>
        <v>1</v>
      </c>
      <c r="BX43" s="653">
        <f xml:space="preserve"> Time!BX$55</f>
        <v>1</v>
      </c>
      <c r="BY43" s="653">
        <f xml:space="preserve"> Time!BY$55</f>
        <v>1</v>
      </c>
      <c r="BZ43" s="653">
        <f xml:space="preserve"> Time!BZ$55</f>
        <v>1</v>
      </c>
      <c r="CA43" s="653">
        <f xml:space="preserve"> Time!CA$55</f>
        <v>1</v>
      </c>
      <c r="CB43" s="653">
        <f xml:space="preserve"> Time!CB$55</f>
        <v>1</v>
      </c>
      <c r="CC43" s="653">
        <f xml:space="preserve"> Time!CC$55</f>
        <v>1</v>
      </c>
      <c r="CD43" s="653">
        <f xml:space="preserve"> Time!CD$55</f>
        <v>1</v>
      </c>
      <c r="CE43" s="653">
        <f xml:space="preserve"> Time!CE$55</f>
        <v>1</v>
      </c>
      <c r="CF43" s="653">
        <f xml:space="preserve"> Time!CF$55</f>
        <v>1</v>
      </c>
    </row>
    <row r="44" spans="1:84" s="126" customFormat="1" x14ac:dyDescent="0.25">
      <c r="A44" s="182"/>
      <c r="B44" s="188"/>
      <c r="C44" s="179"/>
      <c r="D44" s="180"/>
      <c r="E44" s="181" t="s">
        <v>114</v>
      </c>
      <c r="F44" s="181"/>
      <c r="G44" s="181" t="s">
        <v>40</v>
      </c>
      <c r="H44" s="181"/>
      <c r="I44" s="181"/>
      <c r="J44" s="649">
        <f xml:space="preserve"> SUM(L44:CF44)</f>
        <v>-844566.93999023922</v>
      </c>
      <c r="K44" s="649"/>
      <c r="L44" s="649">
        <f t="shared" ref="L44:AQ44" si="11" xml:space="preserve"> L41 * K42 * L43</f>
        <v>0</v>
      </c>
      <c r="M44" s="649">
        <f t="shared" si="11"/>
        <v>0</v>
      </c>
      <c r="N44" s="649">
        <f xml:space="preserve"> N41 * M42 * N43</f>
        <v>0</v>
      </c>
      <c r="O44" s="649">
        <f t="shared" si="11"/>
        <v>0</v>
      </c>
      <c r="P44" s="649">
        <f t="shared" si="11"/>
        <v>0</v>
      </c>
      <c r="Q44" s="649">
        <f t="shared" si="11"/>
        <v>0</v>
      </c>
      <c r="R44" s="649">
        <f t="shared" si="11"/>
        <v>0</v>
      </c>
      <c r="S44" s="649">
        <f t="shared" si="11"/>
        <v>0</v>
      </c>
      <c r="T44" s="649">
        <f t="shared" si="11"/>
        <v>0</v>
      </c>
      <c r="U44" s="649">
        <f t="shared" si="11"/>
        <v>0</v>
      </c>
      <c r="V44" s="649">
        <f t="shared" si="11"/>
        <v>0</v>
      </c>
      <c r="W44" s="649">
        <f t="shared" si="11"/>
        <v>0</v>
      </c>
      <c r="X44" s="649">
        <f xml:space="preserve"> X41 * W42 * X43</f>
        <v>0</v>
      </c>
      <c r="Y44" s="649">
        <f t="shared" si="11"/>
        <v>-21509.149937497212</v>
      </c>
      <c r="Z44" s="649">
        <f t="shared" si="11"/>
        <v>0</v>
      </c>
      <c r="AA44" s="649">
        <f t="shared" si="11"/>
        <v>0</v>
      </c>
      <c r="AB44" s="649">
        <f xml:space="preserve"> AB41 * AA42 * AB43</f>
        <v>-28262.279325701114</v>
      </c>
      <c r="AC44" s="649">
        <f t="shared" si="11"/>
        <v>0</v>
      </c>
      <c r="AD44" s="649">
        <f t="shared" si="11"/>
        <v>0</v>
      </c>
      <c r="AE44" s="649">
        <f t="shared" si="11"/>
        <v>-37713.900272733685</v>
      </c>
      <c r="AF44" s="649">
        <f t="shared" si="11"/>
        <v>0</v>
      </c>
      <c r="AG44" s="649">
        <f t="shared" si="11"/>
        <v>0</v>
      </c>
      <c r="AH44" s="649">
        <f t="shared" si="11"/>
        <v>-26482.235339397834</v>
      </c>
      <c r="AI44" s="649">
        <f t="shared" si="11"/>
        <v>0</v>
      </c>
      <c r="AJ44" s="649">
        <f t="shared" si="11"/>
        <v>0</v>
      </c>
      <c r="AK44" s="649">
        <f t="shared" si="11"/>
        <v>-25278.497369425204</v>
      </c>
      <c r="AL44" s="649">
        <f t="shared" si="11"/>
        <v>0</v>
      </c>
      <c r="AM44" s="649">
        <f t="shared" si="11"/>
        <v>0</v>
      </c>
      <c r="AN44" s="649">
        <f t="shared" si="11"/>
        <v>-32666.515691783774</v>
      </c>
      <c r="AO44" s="649">
        <f t="shared" si="11"/>
        <v>0</v>
      </c>
      <c r="AP44" s="649">
        <f t="shared" si="11"/>
        <v>0</v>
      </c>
      <c r="AQ44" s="649">
        <f t="shared" si="11"/>
        <v>-43543.535644375086</v>
      </c>
      <c r="AR44" s="649">
        <f t="shared" ref="AR44:BW44" si="12" xml:space="preserve"> AR41 * AQ42 * AR43</f>
        <v>0</v>
      </c>
      <c r="AS44" s="649">
        <f t="shared" si="12"/>
        <v>0</v>
      </c>
      <c r="AT44" s="649">
        <f t="shared" si="12"/>
        <v>-30559.32915618024</v>
      </c>
      <c r="AU44" s="649">
        <f t="shared" si="12"/>
        <v>0</v>
      </c>
      <c r="AV44" s="649">
        <f t="shared" si="12"/>
        <v>0</v>
      </c>
      <c r="AW44" s="649">
        <f t="shared" si="12"/>
        <v>-29170.268739990228</v>
      </c>
      <c r="AX44" s="649">
        <f t="shared" si="12"/>
        <v>0</v>
      </c>
      <c r="AY44" s="649">
        <f t="shared" si="12"/>
        <v>0</v>
      </c>
      <c r="AZ44" s="649">
        <f t="shared" si="12"/>
        <v>-39194.416276144955</v>
      </c>
      <c r="BA44" s="649">
        <f t="shared" si="12"/>
        <v>0</v>
      </c>
      <c r="BB44" s="649">
        <f t="shared" si="12"/>
        <v>0</v>
      </c>
      <c r="BC44" s="649">
        <f t="shared" si="12"/>
        <v>-52177.207201226658</v>
      </c>
      <c r="BD44" s="649">
        <f t="shared" si="12"/>
        <v>0</v>
      </c>
      <c r="BE44" s="649">
        <f t="shared" si="12"/>
        <v>0</v>
      </c>
      <c r="BF44" s="649">
        <f t="shared" si="12"/>
        <v>-36595.07661304302</v>
      </c>
      <c r="BG44" s="649">
        <f t="shared" si="12"/>
        <v>0</v>
      </c>
      <c r="BH44" s="649">
        <f t="shared" si="12"/>
        <v>0</v>
      </c>
      <c r="BI44" s="649">
        <f t="shared" si="12"/>
        <v>-34931.664039722884</v>
      </c>
      <c r="BJ44" s="649">
        <f t="shared" si="12"/>
        <v>0</v>
      </c>
      <c r="BK44" s="649">
        <f t="shared" si="12"/>
        <v>0</v>
      </c>
      <c r="BL44" s="649">
        <f t="shared" si="12"/>
        <v>-48974.42149433458</v>
      </c>
      <c r="BM44" s="649">
        <f t="shared" si="12"/>
        <v>0</v>
      </c>
      <c r="BN44" s="649">
        <f t="shared" si="12"/>
        <v>0</v>
      </c>
      <c r="BO44" s="649">
        <f t="shared" si="12"/>
        <v>-65122.543287055378</v>
      </c>
      <c r="BP44" s="649">
        <f t="shared" si="12"/>
        <v>0</v>
      </c>
      <c r="BQ44" s="649">
        <f t="shared" si="12"/>
        <v>0</v>
      </c>
      <c r="BR44" s="649">
        <f t="shared" si="12"/>
        <v>-45648.74058333617</v>
      </c>
      <c r="BS44" s="649">
        <f t="shared" si="12"/>
        <v>0</v>
      </c>
      <c r="BT44" s="649">
        <f t="shared" si="12"/>
        <v>0</v>
      </c>
      <c r="BU44" s="649">
        <f t="shared" si="12"/>
        <v>-43573.797829548173</v>
      </c>
      <c r="BV44" s="649">
        <f t="shared" si="12"/>
        <v>0</v>
      </c>
      <c r="BW44" s="649">
        <f t="shared" si="12"/>
        <v>0</v>
      </c>
      <c r="BX44" s="649">
        <f t="shared" ref="BX44:CF44" si="13" xml:space="preserve"> BX41 * BW42 * BX43</f>
        <v>-62335.937881432699</v>
      </c>
      <c r="BY44" s="649">
        <f t="shared" si="13"/>
        <v>0</v>
      </c>
      <c r="BZ44" s="649">
        <f t="shared" si="13"/>
        <v>0</v>
      </c>
      <c r="CA44" s="649">
        <f t="shared" si="13"/>
        <v>-82809.017863855464</v>
      </c>
      <c r="CB44" s="649">
        <f t="shared" si="13"/>
        <v>0</v>
      </c>
      <c r="CC44" s="649">
        <f t="shared" si="13"/>
        <v>0</v>
      </c>
      <c r="CD44" s="649">
        <f t="shared" si="13"/>
        <v>-58018.40544345486</v>
      </c>
      <c r="CE44" s="649">
        <f t="shared" si="13"/>
        <v>0</v>
      </c>
      <c r="CF44" s="649">
        <f t="shared" si="13"/>
        <v>0</v>
      </c>
    </row>
    <row r="45" spans="1:84" x14ac:dyDescent="0.25">
      <c r="A45" s="116"/>
      <c r="D45" s="114"/>
      <c r="E45" s="115"/>
      <c r="F45" s="115"/>
      <c r="G45" s="115"/>
      <c r="H45" s="115"/>
      <c r="I45" s="115"/>
      <c r="CF45" s="417"/>
    </row>
    <row r="46" spans="1:84" x14ac:dyDescent="0.25">
      <c r="CF46" s="417"/>
    </row>
    <row r="47" spans="1:84" x14ac:dyDescent="0.25">
      <c r="C47" s="179" t="s">
        <v>115</v>
      </c>
      <c r="CF47" s="417"/>
    </row>
    <row r="48" spans="1:84" x14ac:dyDescent="0.25">
      <c r="CF48" s="417"/>
    </row>
    <row r="49" spans="1:84" s="178" customFormat="1" x14ac:dyDescent="0.25">
      <c r="A49" s="182"/>
      <c r="B49" s="188"/>
      <c r="C49" s="179"/>
      <c r="D49" s="106" t="s">
        <v>213</v>
      </c>
      <c r="E49" s="181"/>
      <c r="F49" s="181"/>
      <c r="G49" s="181"/>
      <c r="H49" s="181"/>
      <c r="I49" s="181"/>
      <c r="J49" s="334"/>
      <c r="K49" s="334"/>
      <c r="L49" s="334"/>
      <c r="M49" s="334"/>
      <c r="N49" s="334"/>
      <c r="O49" s="334"/>
      <c r="P49" s="334"/>
      <c r="Q49" s="334"/>
      <c r="R49" s="334"/>
      <c r="S49" s="334"/>
      <c r="T49" s="334"/>
      <c r="U49" s="334"/>
      <c r="V49" s="334"/>
      <c r="W49" s="334"/>
      <c r="X49" s="334"/>
      <c r="Y49" s="334"/>
      <c r="Z49" s="334"/>
      <c r="AA49" s="334"/>
      <c r="AB49" s="334"/>
      <c r="AC49" s="334"/>
      <c r="AD49" s="334"/>
      <c r="AE49" s="417"/>
      <c r="AF49" s="417"/>
      <c r="AG49" s="417"/>
      <c r="AH49" s="417"/>
      <c r="AI49" s="417"/>
      <c r="AJ49" s="417"/>
      <c r="AK49" s="417"/>
      <c r="AL49" s="417"/>
      <c r="AM49" s="417"/>
      <c r="AN49" s="417"/>
      <c r="AO49" s="417"/>
      <c r="AP49" s="417"/>
      <c r="AQ49" s="417"/>
      <c r="AR49" s="417"/>
      <c r="AS49" s="417"/>
      <c r="AT49" s="417"/>
      <c r="AU49" s="417"/>
      <c r="AV49" s="417"/>
      <c r="AW49" s="417"/>
      <c r="AX49" s="417"/>
      <c r="AY49" s="417"/>
      <c r="AZ49" s="417"/>
      <c r="BA49" s="417"/>
      <c r="BB49" s="417"/>
      <c r="BC49" s="417"/>
      <c r="BD49" s="417"/>
      <c r="BE49" s="417"/>
      <c r="BF49" s="417"/>
      <c r="BG49" s="417"/>
      <c r="BH49" s="417"/>
      <c r="BI49" s="417"/>
      <c r="BJ49" s="417"/>
      <c r="BK49" s="417"/>
      <c r="BL49" s="417"/>
      <c r="BM49" s="417"/>
      <c r="BN49" s="417"/>
      <c r="BO49" s="417"/>
      <c r="BP49" s="417"/>
      <c r="BQ49" s="417"/>
      <c r="BR49" s="417"/>
      <c r="BS49" s="417"/>
      <c r="BT49" s="417"/>
      <c r="BU49" s="417"/>
      <c r="BV49" s="417"/>
      <c r="BW49" s="417"/>
      <c r="BX49" s="417"/>
      <c r="BY49" s="417"/>
      <c r="BZ49" s="417"/>
      <c r="CA49" s="417"/>
      <c r="CB49" s="417"/>
      <c r="CC49" s="417"/>
      <c r="CD49" s="417"/>
      <c r="CE49" s="417"/>
      <c r="CF49" s="417"/>
    </row>
    <row r="50" spans="1:84" s="85" customFormat="1" x14ac:dyDescent="0.25">
      <c r="A50" s="78"/>
      <c r="B50" s="103"/>
      <c r="C50" s="78"/>
      <c r="D50" s="83"/>
      <c r="E50" s="84" t="str">
        <f xml:space="preserve"> InpAct!E$47</f>
        <v>VAT receivable - actuals</v>
      </c>
      <c r="F50" s="84">
        <f xml:space="preserve"> InpAct!F$47</f>
        <v>0</v>
      </c>
      <c r="G50" s="84" t="str">
        <f xml:space="preserve"> InpAct!G$47</f>
        <v>GBP</v>
      </c>
      <c r="H50" s="84">
        <f xml:space="preserve"> InpAct!H$47</f>
        <v>0</v>
      </c>
      <c r="I50" s="84" t="str">
        <f xml:space="preserve"> InpAct!I$47</f>
        <v>'BSheet 2019.xls' from R.Williams 12 June 19</v>
      </c>
      <c r="J50" s="659">
        <f xml:space="preserve"> InpAct!J$47</f>
        <v>0</v>
      </c>
      <c r="K50" s="659">
        <f xml:space="preserve"> InpAct!K$47</f>
        <v>0</v>
      </c>
      <c r="L50" s="659">
        <f xml:space="preserve"> InpAct!L$47</f>
        <v>0</v>
      </c>
      <c r="M50" s="659">
        <f xml:space="preserve"> InpAct!M$47</f>
        <v>0</v>
      </c>
      <c r="N50" s="659">
        <f xml:space="preserve"> InpAct!N$47</f>
        <v>0</v>
      </c>
      <c r="O50" s="659">
        <f xml:space="preserve"> InpAct!O$47</f>
        <v>0</v>
      </c>
      <c r="P50" s="659">
        <f xml:space="preserve"> InpAct!P$47</f>
        <v>0</v>
      </c>
      <c r="Q50" s="659">
        <f xml:space="preserve"> InpAct!Q$47</f>
        <v>0</v>
      </c>
      <c r="R50" s="659">
        <f xml:space="preserve"> InpAct!R$47</f>
        <v>0</v>
      </c>
      <c r="S50" s="659">
        <f xml:space="preserve"> InpAct!S$47</f>
        <v>0</v>
      </c>
      <c r="T50" s="659">
        <f xml:space="preserve"> InpAct!T$47</f>
        <v>0</v>
      </c>
      <c r="U50" s="659">
        <f xml:space="preserve"> InpAct!U$47</f>
        <v>0</v>
      </c>
      <c r="V50" s="659">
        <f xml:space="preserve"> InpAct!V$47</f>
        <v>0</v>
      </c>
      <c r="W50" s="659">
        <f xml:space="preserve"> InpAct!W$47</f>
        <v>0</v>
      </c>
      <c r="X50" s="659">
        <f xml:space="preserve"> InpAct!X$47</f>
        <v>0</v>
      </c>
      <c r="Y50" s="659">
        <f xml:space="preserve"> InpAct!Y$47</f>
        <v>0</v>
      </c>
      <c r="Z50" s="659">
        <f xml:space="preserve"> InpAct!Z$47</f>
        <v>0</v>
      </c>
      <c r="AA50" s="659">
        <f xml:space="preserve"> InpAct!AA$47</f>
        <v>0</v>
      </c>
      <c r="AB50" s="659">
        <f xml:space="preserve"> InpAct!AB$47</f>
        <v>0</v>
      </c>
      <c r="AC50" s="659">
        <f xml:space="preserve"> InpAct!AC$47</f>
        <v>0</v>
      </c>
      <c r="AD50" s="659">
        <f xml:space="preserve"> InpAct!AD$47</f>
        <v>0</v>
      </c>
      <c r="AE50" s="659">
        <f xml:space="preserve"> InpAct!AE$47</f>
        <v>0</v>
      </c>
      <c r="AF50" s="659">
        <f xml:space="preserve"> InpAct!AF$47</f>
        <v>0</v>
      </c>
      <c r="AG50" s="659">
        <f xml:space="preserve"> InpAct!AG$47</f>
        <v>0</v>
      </c>
      <c r="AH50" s="659">
        <f xml:space="preserve"> InpAct!AH$47</f>
        <v>0</v>
      </c>
      <c r="AI50" s="659">
        <f xml:space="preserve"> InpAct!AI$47</f>
        <v>0</v>
      </c>
      <c r="AJ50" s="659">
        <f xml:space="preserve"> InpAct!AJ$47</f>
        <v>0</v>
      </c>
      <c r="AK50" s="659">
        <f xml:space="preserve"> InpAct!AK$47</f>
        <v>0</v>
      </c>
      <c r="AL50" s="659">
        <f xml:space="preserve"> InpAct!AL$47</f>
        <v>0</v>
      </c>
      <c r="AM50" s="659">
        <f xml:space="preserve"> InpAct!AM$47</f>
        <v>0</v>
      </c>
      <c r="AN50" s="659">
        <f xml:space="preserve"> InpAct!AN$47</f>
        <v>0</v>
      </c>
      <c r="AO50" s="659">
        <f xml:space="preserve"> InpAct!AO$47</f>
        <v>0</v>
      </c>
      <c r="AP50" s="659">
        <f xml:space="preserve"> InpAct!AP$47</f>
        <v>0</v>
      </c>
      <c r="AQ50" s="659">
        <f xml:space="preserve"> InpAct!AQ$47</f>
        <v>0</v>
      </c>
      <c r="AR50" s="659">
        <f xml:space="preserve"> InpAct!AR$47</f>
        <v>0</v>
      </c>
      <c r="AS50" s="659">
        <f xml:space="preserve"> InpAct!AS$47</f>
        <v>0</v>
      </c>
      <c r="AT50" s="659">
        <f xml:space="preserve"> InpAct!AT$47</f>
        <v>0</v>
      </c>
      <c r="AU50" s="659">
        <f xml:space="preserve"> InpAct!AU$47</f>
        <v>0</v>
      </c>
      <c r="AV50" s="659">
        <f xml:space="preserve"> InpAct!AV$47</f>
        <v>0</v>
      </c>
      <c r="AW50" s="659">
        <f xml:space="preserve"> InpAct!AW$47</f>
        <v>0</v>
      </c>
      <c r="AX50" s="659">
        <f xml:space="preserve"> InpAct!AX$47</f>
        <v>0</v>
      </c>
      <c r="AY50" s="659">
        <f xml:space="preserve"> InpAct!AY$47</f>
        <v>0</v>
      </c>
      <c r="AZ50" s="659">
        <f xml:space="preserve"> InpAct!AZ$47</f>
        <v>0</v>
      </c>
      <c r="BA50" s="659">
        <f xml:space="preserve"> InpAct!BA$47</f>
        <v>0</v>
      </c>
      <c r="BB50" s="659">
        <f xml:space="preserve"> InpAct!BB$47</f>
        <v>0</v>
      </c>
      <c r="BC50" s="659">
        <f xml:space="preserve"> InpAct!BC$47</f>
        <v>0</v>
      </c>
      <c r="BD50" s="659">
        <f xml:space="preserve"> InpAct!BD$47</f>
        <v>0</v>
      </c>
      <c r="BE50" s="659">
        <f xml:space="preserve"> InpAct!BE$47</f>
        <v>0</v>
      </c>
      <c r="BF50" s="659">
        <f xml:space="preserve"> InpAct!BF$47</f>
        <v>0</v>
      </c>
      <c r="BG50" s="659">
        <f xml:space="preserve"> InpAct!BG$47</f>
        <v>0</v>
      </c>
      <c r="BH50" s="659">
        <f xml:space="preserve"> InpAct!BH$47</f>
        <v>0</v>
      </c>
      <c r="BI50" s="659">
        <f xml:space="preserve"> InpAct!BI$47</f>
        <v>0</v>
      </c>
      <c r="BJ50" s="659">
        <f xml:space="preserve"> InpAct!BJ$47</f>
        <v>0</v>
      </c>
      <c r="BK50" s="659">
        <f xml:space="preserve"> InpAct!BK$47</f>
        <v>0</v>
      </c>
      <c r="BL50" s="659">
        <f xml:space="preserve"> InpAct!BL$47</f>
        <v>0</v>
      </c>
      <c r="BM50" s="659">
        <f xml:space="preserve"> InpAct!BM$47</f>
        <v>0</v>
      </c>
      <c r="BN50" s="659">
        <f xml:space="preserve"> InpAct!BN$47</f>
        <v>0</v>
      </c>
      <c r="BO50" s="659">
        <f xml:space="preserve"> InpAct!BO$47</f>
        <v>0</v>
      </c>
      <c r="BP50" s="659">
        <f xml:space="preserve"> InpAct!BP$47</f>
        <v>0</v>
      </c>
      <c r="BQ50" s="659">
        <f xml:space="preserve"> InpAct!BQ$47</f>
        <v>0</v>
      </c>
      <c r="BR50" s="659">
        <f xml:space="preserve"> InpAct!BR$47</f>
        <v>0</v>
      </c>
      <c r="BS50" s="659">
        <f xml:space="preserve"> InpAct!BS$47</f>
        <v>0</v>
      </c>
      <c r="BT50" s="659">
        <f xml:space="preserve"> InpAct!BT$47</f>
        <v>0</v>
      </c>
      <c r="BU50" s="659">
        <f xml:space="preserve"> InpAct!BU$47</f>
        <v>0</v>
      </c>
      <c r="BV50" s="659">
        <f xml:space="preserve"> InpAct!BV$47</f>
        <v>0</v>
      </c>
      <c r="BW50" s="659">
        <f xml:space="preserve"> InpAct!BW$47</f>
        <v>0</v>
      </c>
      <c r="BX50" s="659">
        <f xml:space="preserve"> InpAct!BX$47</f>
        <v>0</v>
      </c>
      <c r="BY50" s="659">
        <f xml:space="preserve"> InpAct!BY$47</f>
        <v>0</v>
      </c>
      <c r="BZ50" s="659">
        <f xml:space="preserve"> InpAct!BZ$47</f>
        <v>0</v>
      </c>
      <c r="CA50" s="659">
        <f xml:space="preserve"> InpAct!CA$47</f>
        <v>0</v>
      </c>
      <c r="CB50" s="659">
        <f xml:space="preserve"> InpAct!CB$47</f>
        <v>0</v>
      </c>
      <c r="CC50" s="659">
        <f xml:space="preserve"> InpAct!CC$47</f>
        <v>0</v>
      </c>
      <c r="CD50" s="659">
        <f xml:space="preserve"> InpAct!CD$47</f>
        <v>0</v>
      </c>
      <c r="CE50" s="659">
        <f xml:space="preserve"> InpAct!CE$47</f>
        <v>0</v>
      </c>
      <c r="CF50" s="659">
        <f xml:space="preserve"> InpAct!CF$47</f>
        <v>0</v>
      </c>
    </row>
    <row r="51" spans="1:84" s="80" customFormat="1" x14ac:dyDescent="0.25">
      <c r="A51" s="77"/>
      <c r="B51" s="103"/>
      <c r="C51" s="78"/>
      <c r="D51" s="79"/>
      <c r="E51" s="122" t="str">
        <f xml:space="preserve"> InpAct!E$51</f>
        <v>VAT payable - actuals</v>
      </c>
      <c r="F51" s="122">
        <f xml:space="preserve"> InpAct!F$51</f>
        <v>0</v>
      </c>
      <c r="G51" s="122" t="str">
        <f xml:space="preserve"> InpAct!G$51</f>
        <v>GBP</v>
      </c>
      <c r="H51" s="122">
        <f xml:space="preserve"> InpAct!H$51</f>
        <v>0</v>
      </c>
      <c r="I51" s="122" t="str">
        <f xml:space="preserve"> InpAct!I$51</f>
        <v>BSheet 2019.xls' from R.Williams 12 June 19</v>
      </c>
      <c r="J51" s="653">
        <f xml:space="preserve"> InpAct!J$51</f>
        <v>0</v>
      </c>
      <c r="K51" s="653">
        <f xml:space="preserve"> InpAct!K$51</f>
        <v>0</v>
      </c>
      <c r="L51" s="653">
        <f xml:space="preserve"> InpAct!L$51</f>
        <v>4325</v>
      </c>
      <c r="M51" s="653">
        <f xml:space="preserve"> InpAct!M$51</f>
        <v>7663.0349148583955</v>
      </c>
      <c r="N51" s="653">
        <f xml:space="preserve"> InpAct!N$51</f>
        <v>15326.069829716791</v>
      </c>
      <c r="O51" s="653">
        <f xml:space="preserve"> InpAct!O$51</f>
        <v>23946.984108932484</v>
      </c>
      <c r="P51" s="653">
        <f xml:space="preserve"> InpAct!P$51</f>
        <v>10536.673007930294</v>
      </c>
      <c r="Q51" s="653">
        <f xml:space="preserve"> InpAct!Q$51</f>
        <v>21803.370594238353</v>
      </c>
      <c r="R51" s="653">
        <f xml:space="preserve"> InpAct!R$51</f>
        <v>32045.822945427495</v>
      </c>
      <c r="S51" s="653">
        <f xml:space="preserve"> InpAct!S$51</f>
        <v>8193.9618809513086</v>
      </c>
      <c r="T51" s="653">
        <f xml:space="preserve"> InpAct!T$51</f>
        <v>15363.678526783709</v>
      </c>
      <c r="U51" s="653">
        <f xml:space="preserve"> InpAct!U$51</f>
        <v>22533.39517261611</v>
      </c>
      <c r="V51" s="653">
        <f xml:space="preserve"> InpAct!V$51</f>
        <v>7169.7166458324064</v>
      </c>
      <c r="W51" s="653">
        <f xml:space="preserve"> InpAct!W$51</f>
        <v>14339.433291664811</v>
      </c>
      <c r="X51" s="653">
        <f xml:space="preserve"> InpAct!X$51</f>
        <v>21509.149937497212</v>
      </c>
      <c r="Y51" s="653">
        <f xml:space="preserve"> InpAct!Y$51</f>
        <v>0</v>
      </c>
      <c r="Z51" s="653">
        <f xml:space="preserve"> InpAct!Z$51</f>
        <v>0</v>
      </c>
      <c r="AA51" s="653">
        <f xml:space="preserve"> InpAct!AA$51</f>
        <v>0</v>
      </c>
      <c r="AB51" s="653">
        <f xml:space="preserve"> InpAct!AB$51</f>
        <v>0</v>
      </c>
      <c r="AC51" s="653">
        <f xml:space="preserve"> InpAct!AC$51</f>
        <v>0</v>
      </c>
      <c r="AD51" s="653">
        <f xml:space="preserve"> InpAct!AD$51</f>
        <v>0</v>
      </c>
      <c r="AE51" s="653">
        <f xml:space="preserve"> InpAct!AE$51</f>
        <v>0</v>
      </c>
      <c r="AF51" s="653">
        <f xml:space="preserve"> InpAct!AF$51</f>
        <v>0</v>
      </c>
      <c r="AG51" s="653">
        <f xml:space="preserve"> InpAct!AG$51</f>
        <v>0</v>
      </c>
      <c r="AH51" s="653">
        <f xml:space="preserve"> InpAct!AH$51</f>
        <v>0</v>
      </c>
      <c r="AI51" s="653">
        <f xml:space="preserve"> InpAct!AI$51</f>
        <v>0</v>
      </c>
      <c r="AJ51" s="653">
        <f xml:space="preserve"> InpAct!AJ$51</f>
        <v>0</v>
      </c>
      <c r="AK51" s="653">
        <f xml:space="preserve"> InpAct!AK$51</f>
        <v>0</v>
      </c>
      <c r="AL51" s="653">
        <f xml:space="preserve"> InpAct!AL$51</f>
        <v>0</v>
      </c>
      <c r="AM51" s="653">
        <f xml:space="preserve"> InpAct!AM$51</f>
        <v>0</v>
      </c>
      <c r="AN51" s="653">
        <f xml:space="preserve"> InpAct!AN$51</f>
        <v>0</v>
      </c>
      <c r="AO51" s="653">
        <f xml:space="preserve"> InpAct!AO$51</f>
        <v>0</v>
      </c>
      <c r="AP51" s="653">
        <f xml:space="preserve"> InpAct!AP$51</f>
        <v>0</v>
      </c>
      <c r="AQ51" s="653">
        <f xml:space="preserve"> InpAct!AQ$51</f>
        <v>0</v>
      </c>
      <c r="AR51" s="653">
        <f xml:space="preserve"> InpAct!AR$51</f>
        <v>0</v>
      </c>
      <c r="AS51" s="653">
        <f xml:space="preserve"> InpAct!AS$51</f>
        <v>0</v>
      </c>
      <c r="AT51" s="653">
        <f xml:space="preserve"> InpAct!AT$51</f>
        <v>0</v>
      </c>
      <c r="AU51" s="653">
        <f xml:space="preserve"> InpAct!AU$51</f>
        <v>0</v>
      </c>
      <c r="AV51" s="653">
        <f xml:space="preserve"> InpAct!AV$51</f>
        <v>0</v>
      </c>
      <c r="AW51" s="653">
        <f xml:space="preserve"> InpAct!AW$51</f>
        <v>0</v>
      </c>
      <c r="AX51" s="653">
        <f xml:space="preserve"> InpAct!AX$51</f>
        <v>0</v>
      </c>
      <c r="AY51" s="653">
        <f xml:space="preserve"> InpAct!AY$51</f>
        <v>0</v>
      </c>
      <c r="AZ51" s="653">
        <f xml:space="preserve"> InpAct!AZ$51</f>
        <v>0</v>
      </c>
      <c r="BA51" s="653">
        <f xml:space="preserve"> InpAct!BA$51</f>
        <v>0</v>
      </c>
      <c r="BB51" s="653">
        <f xml:space="preserve"> InpAct!BB$51</f>
        <v>0</v>
      </c>
      <c r="BC51" s="653">
        <f xml:space="preserve"> InpAct!BC$51</f>
        <v>0</v>
      </c>
      <c r="BD51" s="653">
        <f xml:space="preserve"> InpAct!BD$51</f>
        <v>0</v>
      </c>
      <c r="BE51" s="653">
        <f xml:space="preserve"> InpAct!BE$51</f>
        <v>0</v>
      </c>
      <c r="BF51" s="653">
        <f xml:space="preserve"> InpAct!BF$51</f>
        <v>0</v>
      </c>
      <c r="BG51" s="653">
        <f xml:space="preserve"> InpAct!BG$51</f>
        <v>0</v>
      </c>
      <c r="BH51" s="653">
        <f xml:space="preserve"> InpAct!BH$51</f>
        <v>0</v>
      </c>
      <c r="BI51" s="653">
        <f xml:space="preserve"> InpAct!BI$51</f>
        <v>0</v>
      </c>
      <c r="BJ51" s="653">
        <f xml:space="preserve"> InpAct!BJ$51</f>
        <v>0</v>
      </c>
      <c r="BK51" s="653">
        <f xml:space="preserve"> InpAct!BK$51</f>
        <v>0</v>
      </c>
      <c r="BL51" s="653">
        <f xml:space="preserve"> InpAct!BL$51</f>
        <v>0</v>
      </c>
      <c r="BM51" s="653">
        <f xml:space="preserve"> InpAct!BM$51</f>
        <v>0</v>
      </c>
      <c r="BN51" s="653">
        <f xml:space="preserve"> InpAct!BN$51</f>
        <v>0</v>
      </c>
      <c r="BO51" s="653">
        <f xml:space="preserve"> InpAct!BO$51</f>
        <v>0</v>
      </c>
      <c r="BP51" s="653">
        <f xml:space="preserve"> InpAct!BP$51</f>
        <v>0</v>
      </c>
      <c r="BQ51" s="653">
        <f xml:space="preserve"> InpAct!BQ$51</f>
        <v>0</v>
      </c>
      <c r="BR51" s="653">
        <f xml:space="preserve"> InpAct!BR$51</f>
        <v>0</v>
      </c>
      <c r="BS51" s="653">
        <f xml:space="preserve"> InpAct!BS$51</f>
        <v>0</v>
      </c>
      <c r="BT51" s="653">
        <f xml:space="preserve"> InpAct!BT$51</f>
        <v>0</v>
      </c>
      <c r="BU51" s="653">
        <f xml:space="preserve"> InpAct!BU$51</f>
        <v>0</v>
      </c>
      <c r="BV51" s="653">
        <f xml:space="preserve"> InpAct!BV$51</f>
        <v>0</v>
      </c>
      <c r="BW51" s="653">
        <f xml:space="preserve"> InpAct!BW$51</f>
        <v>0</v>
      </c>
      <c r="BX51" s="653">
        <f xml:space="preserve"> InpAct!BX$51</f>
        <v>0</v>
      </c>
      <c r="BY51" s="653">
        <f xml:space="preserve"> InpAct!BY$51</f>
        <v>0</v>
      </c>
      <c r="BZ51" s="653">
        <f xml:space="preserve"> InpAct!BZ$51</f>
        <v>0</v>
      </c>
      <c r="CA51" s="653">
        <f xml:space="preserve"> InpAct!CA$51</f>
        <v>0</v>
      </c>
      <c r="CB51" s="653">
        <f xml:space="preserve"> InpAct!CB$51</f>
        <v>0</v>
      </c>
      <c r="CC51" s="653">
        <f xml:space="preserve"> InpAct!CC$51</f>
        <v>0</v>
      </c>
      <c r="CD51" s="653">
        <f xml:space="preserve"> InpAct!CD$51</f>
        <v>0</v>
      </c>
      <c r="CE51" s="653">
        <f xml:space="preserve"> InpAct!CE$51</f>
        <v>0</v>
      </c>
      <c r="CF51" s="653">
        <f xml:space="preserve"> InpAct!CF$51</f>
        <v>0</v>
      </c>
    </row>
    <row r="52" spans="1:84" x14ac:dyDescent="0.25">
      <c r="A52" s="116"/>
      <c r="D52" s="114"/>
      <c r="E52" s="115" t="s">
        <v>116</v>
      </c>
      <c r="F52" s="115"/>
      <c r="G52" s="115" t="s">
        <v>40</v>
      </c>
      <c r="H52" s="115"/>
      <c r="I52" s="115"/>
      <c r="J52" s="649"/>
      <c r="K52" s="649"/>
      <c r="L52" s="649">
        <f t="shared" ref="L52:AQ52" si="14" xml:space="preserve"> L50 - L51</f>
        <v>-4325</v>
      </c>
      <c r="M52" s="649">
        <f t="shared" si="14"/>
        <v>-7663.0349148583955</v>
      </c>
      <c r="N52" s="649">
        <f t="shared" si="14"/>
        <v>-15326.069829716791</v>
      </c>
      <c r="O52" s="649">
        <f t="shared" si="14"/>
        <v>-23946.984108932484</v>
      </c>
      <c r="P52" s="649">
        <f t="shared" si="14"/>
        <v>-10536.673007930294</v>
      </c>
      <c r="Q52" s="649">
        <f t="shared" si="14"/>
        <v>-21803.370594238353</v>
      </c>
      <c r="R52" s="649">
        <f t="shared" si="14"/>
        <v>-32045.822945427495</v>
      </c>
      <c r="S52" s="649">
        <f t="shared" si="14"/>
        <v>-8193.9618809513086</v>
      </c>
      <c r="T52" s="649">
        <f t="shared" si="14"/>
        <v>-15363.678526783709</v>
      </c>
      <c r="U52" s="649">
        <f t="shared" si="14"/>
        <v>-22533.39517261611</v>
      </c>
      <c r="V52" s="649">
        <f t="shared" si="14"/>
        <v>-7169.7166458324064</v>
      </c>
      <c r="W52" s="649">
        <f t="shared" si="14"/>
        <v>-14339.433291664811</v>
      </c>
      <c r="X52" s="649">
        <f t="shared" si="14"/>
        <v>-21509.149937497212</v>
      </c>
      <c r="Y52" s="649">
        <f t="shared" si="14"/>
        <v>0</v>
      </c>
      <c r="Z52" s="649">
        <f xml:space="preserve"> Z50 - Z51</f>
        <v>0</v>
      </c>
      <c r="AA52" s="649">
        <f t="shared" si="14"/>
        <v>0</v>
      </c>
      <c r="AB52" s="649">
        <f t="shared" si="14"/>
        <v>0</v>
      </c>
      <c r="AC52" s="649">
        <f t="shared" si="14"/>
        <v>0</v>
      </c>
      <c r="AD52" s="649">
        <f t="shared" si="14"/>
        <v>0</v>
      </c>
      <c r="AE52" s="649">
        <f t="shared" si="14"/>
        <v>0</v>
      </c>
      <c r="AF52" s="649">
        <f t="shared" si="14"/>
        <v>0</v>
      </c>
      <c r="AG52" s="649">
        <f t="shared" si="14"/>
        <v>0</v>
      </c>
      <c r="AH52" s="649">
        <f t="shared" si="14"/>
        <v>0</v>
      </c>
      <c r="AI52" s="649">
        <f t="shared" si="14"/>
        <v>0</v>
      </c>
      <c r="AJ52" s="649">
        <f t="shared" si="14"/>
        <v>0</v>
      </c>
      <c r="AK52" s="649">
        <f t="shared" si="14"/>
        <v>0</v>
      </c>
      <c r="AL52" s="649">
        <f t="shared" si="14"/>
        <v>0</v>
      </c>
      <c r="AM52" s="649">
        <f t="shared" si="14"/>
        <v>0</v>
      </c>
      <c r="AN52" s="649">
        <f t="shared" si="14"/>
        <v>0</v>
      </c>
      <c r="AO52" s="649">
        <f t="shared" si="14"/>
        <v>0</v>
      </c>
      <c r="AP52" s="649">
        <f t="shared" si="14"/>
        <v>0</v>
      </c>
      <c r="AQ52" s="649">
        <f t="shared" si="14"/>
        <v>0</v>
      </c>
      <c r="AR52" s="649">
        <f t="shared" ref="AR52:BW52" si="15" xml:space="preserve"> AR50 - AR51</f>
        <v>0</v>
      </c>
      <c r="AS52" s="649">
        <f t="shared" si="15"/>
        <v>0</v>
      </c>
      <c r="AT52" s="649">
        <f t="shared" si="15"/>
        <v>0</v>
      </c>
      <c r="AU52" s="649">
        <f t="shared" si="15"/>
        <v>0</v>
      </c>
      <c r="AV52" s="649">
        <f t="shared" si="15"/>
        <v>0</v>
      </c>
      <c r="AW52" s="649">
        <f t="shared" si="15"/>
        <v>0</v>
      </c>
      <c r="AX52" s="649">
        <f t="shared" si="15"/>
        <v>0</v>
      </c>
      <c r="AY52" s="649">
        <f t="shared" si="15"/>
        <v>0</v>
      </c>
      <c r="AZ52" s="649">
        <f t="shared" si="15"/>
        <v>0</v>
      </c>
      <c r="BA52" s="649">
        <f t="shared" si="15"/>
        <v>0</v>
      </c>
      <c r="BB52" s="649">
        <f t="shared" si="15"/>
        <v>0</v>
      </c>
      <c r="BC52" s="649">
        <f t="shared" si="15"/>
        <v>0</v>
      </c>
      <c r="BD52" s="649">
        <f t="shared" si="15"/>
        <v>0</v>
      </c>
      <c r="BE52" s="649">
        <f t="shared" si="15"/>
        <v>0</v>
      </c>
      <c r="BF52" s="649">
        <f t="shared" si="15"/>
        <v>0</v>
      </c>
      <c r="BG52" s="649">
        <f t="shared" si="15"/>
        <v>0</v>
      </c>
      <c r="BH52" s="649">
        <f t="shared" si="15"/>
        <v>0</v>
      </c>
      <c r="BI52" s="649">
        <f t="shared" si="15"/>
        <v>0</v>
      </c>
      <c r="BJ52" s="649">
        <f t="shared" si="15"/>
        <v>0</v>
      </c>
      <c r="BK52" s="649">
        <f t="shared" si="15"/>
        <v>0</v>
      </c>
      <c r="BL52" s="649">
        <f t="shared" si="15"/>
        <v>0</v>
      </c>
      <c r="BM52" s="649">
        <f t="shared" si="15"/>
        <v>0</v>
      </c>
      <c r="BN52" s="649">
        <f t="shared" si="15"/>
        <v>0</v>
      </c>
      <c r="BO52" s="649">
        <f t="shared" si="15"/>
        <v>0</v>
      </c>
      <c r="BP52" s="649">
        <f t="shared" si="15"/>
        <v>0</v>
      </c>
      <c r="BQ52" s="649">
        <f t="shared" si="15"/>
        <v>0</v>
      </c>
      <c r="BR52" s="649">
        <f t="shared" si="15"/>
        <v>0</v>
      </c>
      <c r="BS52" s="649">
        <f t="shared" si="15"/>
        <v>0</v>
      </c>
      <c r="BT52" s="649">
        <f t="shared" si="15"/>
        <v>0</v>
      </c>
      <c r="BU52" s="649">
        <f t="shared" si="15"/>
        <v>0</v>
      </c>
      <c r="BV52" s="649">
        <f t="shared" si="15"/>
        <v>0</v>
      </c>
      <c r="BW52" s="649">
        <f t="shared" si="15"/>
        <v>0</v>
      </c>
      <c r="BX52" s="649">
        <f t="shared" ref="BX52:CE52" si="16" xml:space="preserve"> BX50 - BX51</f>
        <v>0</v>
      </c>
      <c r="BY52" s="649">
        <f t="shared" si="16"/>
        <v>0</v>
      </c>
      <c r="BZ52" s="649">
        <f t="shared" si="16"/>
        <v>0</v>
      </c>
      <c r="CA52" s="649">
        <f t="shared" si="16"/>
        <v>0</v>
      </c>
      <c r="CB52" s="649">
        <f t="shared" si="16"/>
        <v>0</v>
      </c>
      <c r="CC52" s="649">
        <f t="shared" si="16"/>
        <v>0</v>
      </c>
      <c r="CD52" s="649">
        <f t="shared" si="16"/>
        <v>0</v>
      </c>
      <c r="CE52" s="649">
        <f t="shared" si="16"/>
        <v>0</v>
      </c>
      <c r="CF52" s="649">
        <f t="shared" ref="CF52" si="17" xml:space="preserve"> CF50 - CF51</f>
        <v>0</v>
      </c>
    </row>
    <row r="53" spans="1:84" x14ac:dyDescent="0.25">
      <c r="A53" s="116"/>
      <c r="D53" s="114"/>
      <c r="E53" s="115"/>
      <c r="F53" s="115"/>
      <c r="G53" s="115"/>
      <c r="H53" s="115"/>
      <c r="I53" s="115"/>
      <c r="CF53" s="417"/>
    </row>
    <row r="54" spans="1:84" s="178" customFormat="1" x14ac:dyDescent="0.25">
      <c r="A54" s="182"/>
      <c r="B54" s="188"/>
      <c r="C54" s="179"/>
      <c r="D54" s="106" t="s">
        <v>117</v>
      </c>
      <c r="E54" s="181"/>
      <c r="F54" s="181"/>
      <c r="G54" s="181"/>
      <c r="H54" s="181"/>
      <c r="I54" s="181"/>
      <c r="J54" s="334"/>
      <c r="K54" s="334"/>
      <c r="L54" s="334"/>
      <c r="M54" s="334"/>
      <c r="N54" s="334"/>
      <c r="O54" s="334"/>
      <c r="P54" s="334"/>
      <c r="Q54" s="334"/>
      <c r="R54" s="334"/>
      <c r="S54" s="334"/>
      <c r="T54" s="334"/>
      <c r="U54" s="334"/>
      <c r="V54" s="334"/>
      <c r="W54" s="334"/>
      <c r="X54" s="334"/>
      <c r="Y54" s="334"/>
      <c r="Z54" s="334"/>
      <c r="AA54" s="334"/>
      <c r="AB54" s="334"/>
      <c r="AC54" s="334"/>
      <c r="AD54" s="334"/>
      <c r="AE54" s="417"/>
      <c r="AF54" s="417"/>
      <c r="AG54" s="417"/>
      <c r="AH54" s="417"/>
      <c r="AI54" s="417"/>
      <c r="AJ54" s="417"/>
      <c r="AK54" s="417"/>
      <c r="AL54" s="417"/>
      <c r="AM54" s="417"/>
      <c r="AN54" s="417"/>
      <c r="AO54" s="417"/>
      <c r="AP54" s="417"/>
      <c r="AQ54" s="417"/>
      <c r="AR54" s="417"/>
      <c r="AS54" s="417"/>
      <c r="AT54" s="417"/>
      <c r="AU54" s="417"/>
      <c r="AV54" s="417"/>
      <c r="AW54" s="417"/>
      <c r="AX54" s="417"/>
      <c r="AY54" s="417"/>
      <c r="AZ54" s="417"/>
      <c r="BA54" s="417"/>
      <c r="BB54" s="417"/>
      <c r="BC54" s="417"/>
      <c r="BD54" s="417"/>
      <c r="BE54" s="417"/>
      <c r="BF54" s="417"/>
      <c r="BG54" s="417"/>
      <c r="BH54" s="417"/>
      <c r="BI54" s="417"/>
      <c r="BJ54" s="417"/>
      <c r="BK54" s="417"/>
      <c r="BL54" s="417"/>
      <c r="BM54" s="417"/>
      <c r="BN54" s="417"/>
      <c r="BO54" s="417"/>
      <c r="BP54" s="417"/>
      <c r="BQ54" s="417"/>
      <c r="BR54" s="417"/>
      <c r="BS54" s="417"/>
      <c r="BT54" s="417"/>
      <c r="BU54" s="417"/>
      <c r="BV54" s="417"/>
      <c r="BW54" s="417"/>
      <c r="BX54" s="417"/>
      <c r="BY54" s="417"/>
      <c r="BZ54" s="417"/>
      <c r="CA54" s="417"/>
      <c r="CB54" s="417"/>
      <c r="CC54" s="417"/>
      <c r="CD54" s="417"/>
      <c r="CE54" s="417"/>
      <c r="CF54" s="417"/>
    </row>
    <row r="55" spans="1:84" s="157" customFormat="1" x14ac:dyDescent="0.25">
      <c r="A55" s="152"/>
      <c r="B55" s="154"/>
      <c r="C55" s="153"/>
      <c r="D55" s="155"/>
      <c r="E55" s="156" t="str">
        <f t="shared" ref="E55:AJ55" si="18" xml:space="preserve"> E$52</f>
        <v>VAT (payable) / receivable - actuals</v>
      </c>
      <c r="F55" s="156">
        <f t="shared" si="18"/>
        <v>0</v>
      </c>
      <c r="G55" s="156" t="str">
        <f t="shared" si="18"/>
        <v>GBP</v>
      </c>
      <c r="H55" s="156">
        <f t="shared" si="18"/>
        <v>0</v>
      </c>
      <c r="I55" s="156">
        <f t="shared" si="18"/>
        <v>0</v>
      </c>
      <c r="J55" s="666">
        <f t="shared" si="18"/>
        <v>0</v>
      </c>
      <c r="K55" s="666">
        <f t="shared" si="18"/>
        <v>0</v>
      </c>
      <c r="L55" s="666">
        <f t="shared" si="18"/>
        <v>-4325</v>
      </c>
      <c r="M55" s="666">
        <f t="shared" si="18"/>
        <v>-7663.0349148583955</v>
      </c>
      <c r="N55" s="666">
        <f t="shared" si="18"/>
        <v>-15326.069829716791</v>
      </c>
      <c r="O55" s="666">
        <f t="shared" si="18"/>
        <v>-23946.984108932484</v>
      </c>
      <c r="P55" s="666">
        <f t="shared" si="18"/>
        <v>-10536.673007930294</v>
      </c>
      <c r="Q55" s="666">
        <f t="shared" si="18"/>
        <v>-21803.370594238353</v>
      </c>
      <c r="R55" s="666">
        <f t="shared" si="18"/>
        <v>-32045.822945427495</v>
      </c>
      <c r="S55" s="666">
        <f t="shared" si="18"/>
        <v>-8193.9618809513086</v>
      </c>
      <c r="T55" s="666">
        <f t="shared" si="18"/>
        <v>-15363.678526783709</v>
      </c>
      <c r="U55" s="666">
        <f t="shared" si="18"/>
        <v>-22533.39517261611</v>
      </c>
      <c r="V55" s="666">
        <f t="shared" si="18"/>
        <v>-7169.7166458324064</v>
      </c>
      <c r="W55" s="666">
        <f t="shared" si="18"/>
        <v>-14339.433291664811</v>
      </c>
      <c r="X55" s="666">
        <f t="shared" si="18"/>
        <v>-21509.149937497212</v>
      </c>
      <c r="Y55" s="666">
        <f t="shared" si="18"/>
        <v>0</v>
      </c>
      <c r="Z55" s="666">
        <f t="shared" si="18"/>
        <v>0</v>
      </c>
      <c r="AA55" s="666">
        <f t="shared" si="18"/>
        <v>0</v>
      </c>
      <c r="AB55" s="666">
        <f t="shared" si="18"/>
        <v>0</v>
      </c>
      <c r="AC55" s="666">
        <f t="shared" si="18"/>
        <v>0</v>
      </c>
      <c r="AD55" s="666">
        <f t="shared" si="18"/>
        <v>0</v>
      </c>
      <c r="AE55" s="666">
        <f t="shared" si="18"/>
        <v>0</v>
      </c>
      <c r="AF55" s="666">
        <f t="shared" si="18"/>
        <v>0</v>
      </c>
      <c r="AG55" s="666">
        <f t="shared" si="18"/>
        <v>0</v>
      </c>
      <c r="AH55" s="666">
        <f t="shared" si="18"/>
        <v>0</v>
      </c>
      <c r="AI55" s="666">
        <f t="shared" si="18"/>
        <v>0</v>
      </c>
      <c r="AJ55" s="666">
        <f t="shared" si="18"/>
        <v>0</v>
      </c>
      <c r="AK55" s="666">
        <f t="shared" ref="AK55:BP55" si="19" xml:space="preserve"> AK$52</f>
        <v>0</v>
      </c>
      <c r="AL55" s="666">
        <f t="shared" si="19"/>
        <v>0</v>
      </c>
      <c r="AM55" s="666">
        <f t="shared" si="19"/>
        <v>0</v>
      </c>
      <c r="AN55" s="666">
        <f t="shared" si="19"/>
        <v>0</v>
      </c>
      <c r="AO55" s="666">
        <f t="shared" si="19"/>
        <v>0</v>
      </c>
      <c r="AP55" s="666">
        <f t="shared" si="19"/>
        <v>0</v>
      </c>
      <c r="AQ55" s="666">
        <f t="shared" si="19"/>
        <v>0</v>
      </c>
      <c r="AR55" s="666">
        <f t="shared" si="19"/>
        <v>0</v>
      </c>
      <c r="AS55" s="666">
        <f t="shared" si="19"/>
        <v>0</v>
      </c>
      <c r="AT55" s="666">
        <f t="shared" si="19"/>
        <v>0</v>
      </c>
      <c r="AU55" s="666">
        <f t="shared" si="19"/>
        <v>0</v>
      </c>
      <c r="AV55" s="666">
        <f t="shared" si="19"/>
        <v>0</v>
      </c>
      <c r="AW55" s="666">
        <f t="shared" si="19"/>
        <v>0</v>
      </c>
      <c r="AX55" s="666">
        <f t="shared" si="19"/>
        <v>0</v>
      </c>
      <c r="AY55" s="666">
        <f t="shared" si="19"/>
        <v>0</v>
      </c>
      <c r="AZ55" s="666">
        <f t="shared" si="19"/>
        <v>0</v>
      </c>
      <c r="BA55" s="666">
        <f t="shared" si="19"/>
        <v>0</v>
      </c>
      <c r="BB55" s="666">
        <f t="shared" si="19"/>
        <v>0</v>
      </c>
      <c r="BC55" s="666">
        <f t="shared" si="19"/>
        <v>0</v>
      </c>
      <c r="BD55" s="666">
        <f t="shared" si="19"/>
        <v>0</v>
      </c>
      <c r="BE55" s="666">
        <f t="shared" si="19"/>
        <v>0</v>
      </c>
      <c r="BF55" s="666">
        <f t="shared" si="19"/>
        <v>0</v>
      </c>
      <c r="BG55" s="666">
        <f t="shared" si="19"/>
        <v>0</v>
      </c>
      <c r="BH55" s="666">
        <f t="shared" si="19"/>
        <v>0</v>
      </c>
      <c r="BI55" s="666">
        <f t="shared" si="19"/>
        <v>0</v>
      </c>
      <c r="BJ55" s="666">
        <f t="shared" si="19"/>
        <v>0</v>
      </c>
      <c r="BK55" s="666">
        <f t="shared" si="19"/>
        <v>0</v>
      </c>
      <c r="BL55" s="666">
        <f t="shared" si="19"/>
        <v>0</v>
      </c>
      <c r="BM55" s="666">
        <f t="shared" si="19"/>
        <v>0</v>
      </c>
      <c r="BN55" s="666">
        <f t="shared" si="19"/>
        <v>0</v>
      </c>
      <c r="BO55" s="666">
        <f t="shared" si="19"/>
        <v>0</v>
      </c>
      <c r="BP55" s="666">
        <f t="shared" si="19"/>
        <v>0</v>
      </c>
      <c r="BQ55" s="666">
        <f t="shared" ref="BQ55:CF55" si="20" xml:space="preserve"> BQ$52</f>
        <v>0</v>
      </c>
      <c r="BR55" s="666">
        <f t="shared" si="20"/>
        <v>0</v>
      </c>
      <c r="BS55" s="666">
        <f t="shared" si="20"/>
        <v>0</v>
      </c>
      <c r="BT55" s="666">
        <f t="shared" si="20"/>
        <v>0</v>
      </c>
      <c r="BU55" s="666">
        <f t="shared" si="20"/>
        <v>0</v>
      </c>
      <c r="BV55" s="666">
        <f t="shared" si="20"/>
        <v>0</v>
      </c>
      <c r="BW55" s="666">
        <f t="shared" si="20"/>
        <v>0</v>
      </c>
      <c r="BX55" s="666">
        <f t="shared" si="20"/>
        <v>0</v>
      </c>
      <c r="BY55" s="666">
        <f t="shared" si="20"/>
        <v>0</v>
      </c>
      <c r="BZ55" s="666">
        <f t="shared" si="20"/>
        <v>0</v>
      </c>
      <c r="CA55" s="666">
        <f t="shared" si="20"/>
        <v>0</v>
      </c>
      <c r="CB55" s="666">
        <f t="shared" si="20"/>
        <v>0</v>
      </c>
      <c r="CC55" s="666">
        <f t="shared" si="20"/>
        <v>0</v>
      </c>
      <c r="CD55" s="666">
        <f t="shared" si="20"/>
        <v>0</v>
      </c>
      <c r="CE55" s="666">
        <f t="shared" si="20"/>
        <v>0</v>
      </c>
      <c r="CF55" s="666">
        <f t="shared" si="20"/>
        <v>0</v>
      </c>
    </row>
    <row r="56" spans="1:84" s="80" customFormat="1" x14ac:dyDescent="0.25">
      <c r="A56" s="77"/>
      <c r="B56" s="103"/>
      <c r="C56" s="78"/>
      <c r="D56" s="79"/>
      <c r="E56" s="122" t="str">
        <f xml:space="preserve"> Time!E$48</f>
        <v>Actuals period flag</v>
      </c>
      <c r="F56" s="122">
        <f xml:space="preserve"> Time!F$48</f>
        <v>0</v>
      </c>
      <c r="G56" s="122" t="str">
        <f xml:space="preserve"> Time!G$48</f>
        <v>flag</v>
      </c>
      <c r="H56" s="122">
        <f xml:space="preserve"> Time!H$48</f>
        <v>0</v>
      </c>
      <c r="I56" s="122">
        <f xml:space="preserve"> Time!I$48</f>
        <v>0</v>
      </c>
      <c r="J56" s="653">
        <f xml:space="preserve"> Time!J$48</f>
        <v>13</v>
      </c>
      <c r="K56" s="653">
        <f xml:space="preserve"> Time!K$48</f>
        <v>0</v>
      </c>
      <c r="L56" s="653">
        <f xml:space="preserve"> Time!L$48</f>
        <v>1</v>
      </c>
      <c r="M56" s="653">
        <f xml:space="preserve"> Time!M$48</f>
        <v>1</v>
      </c>
      <c r="N56" s="653">
        <f xml:space="preserve"> Time!N$48</f>
        <v>1</v>
      </c>
      <c r="O56" s="653">
        <f xml:space="preserve"> Time!O$48</f>
        <v>1</v>
      </c>
      <c r="P56" s="653">
        <f xml:space="preserve"> Time!P$48</f>
        <v>1</v>
      </c>
      <c r="Q56" s="653">
        <f xml:space="preserve"> Time!Q$48</f>
        <v>1</v>
      </c>
      <c r="R56" s="653">
        <f xml:space="preserve"> Time!R$48</f>
        <v>1</v>
      </c>
      <c r="S56" s="653">
        <f xml:space="preserve"> Time!S$48</f>
        <v>1</v>
      </c>
      <c r="T56" s="653">
        <f xml:space="preserve"> Time!T$48</f>
        <v>1</v>
      </c>
      <c r="U56" s="653">
        <f xml:space="preserve"> Time!U$48</f>
        <v>1</v>
      </c>
      <c r="V56" s="653">
        <f xml:space="preserve"> Time!V$48</f>
        <v>1</v>
      </c>
      <c r="W56" s="653">
        <f xml:space="preserve"> Time!W$48</f>
        <v>1</v>
      </c>
      <c r="X56" s="653">
        <f xml:space="preserve"> Time!X$48</f>
        <v>1</v>
      </c>
      <c r="Y56" s="653">
        <f xml:space="preserve"> Time!Y$48</f>
        <v>0</v>
      </c>
      <c r="Z56" s="653">
        <f xml:space="preserve"> Time!Z$48</f>
        <v>0</v>
      </c>
      <c r="AA56" s="653">
        <f xml:space="preserve"> Time!AA$48</f>
        <v>0</v>
      </c>
      <c r="AB56" s="653">
        <f xml:space="preserve"> Time!AB$48</f>
        <v>0</v>
      </c>
      <c r="AC56" s="653">
        <f xml:space="preserve"> Time!AC$48</f>
        <v>0</v>
      </c>
      <c r="AD56" s="653">
        <f xml:space="preserve"> Time!AD$48</f>
        <v>0</v>
      </c>
      <c r="AE56" s="653">
        <f xml:space="preserve"> Time!AE$48</f>
        <v>0</v>
      </c>
      <c r="AF56" s="653">
        <f xml:space="preserve"> Time!AF$48</f>
        <v>0</v>
      </c>
      <c r="AG56" s="653">
        <f xml:space="preserve"> Time!AG$48</f>
        <v>0</v>
      </c>
      <c r="AH56" s="653">
        <f xml:space="preserve"> Time!AH$48</f>
        <v>0</v>
      </c>
      <c r="AI56" s="653">
        <f xml:space="preserve"> Time!AI$48</f>
        <v>0</v>
      </c>
      <c r="AJ56" s="653">
        <f xml:space="preserve"> Time!AJ$48</f>
        <v>0</v>
      </c>
      <c r="AK56" s="653">
        <f xml:space="preserve"> Time!AK$48</f>
        <v>0</v>
      </c>
      <c r="AL56" s="653">
        <f xml:space="preserve"> Time!AL$48</f>
        <v>0</v>
      </c>
      <c r="AM56" s="653">
        <f xml:space="preserve"> Time!AM$48</f>
        <v>0</v>
      </c>
      <c r="AN56" s="653">
        <f xml:space="preserve"> Time!AN$48</f>
        <v>0</v>
      </c>
      <c r="AO56" s="653">
        <f xml:space="preserve"> Time!AO$48</f>
        <v>0</v>
      </c>
      <c r="AP56" s="653">
        <f xml:space="preserve"> Time!AP$48</f>
        <v>0</v>
      </c>
      <c r="AQ56" s="653">
        <f xml:space="preserve"> Time!AQ$48</f>
        <v>0</v>
      </c>
      <c r="AR56" s="653">
        <f xml:space="preserve"> Time!AR$48</f>
        <v>0</v>
      </c>
      <c r="AS56" s="653">
        <f xml:space="preserve"> Time!AS$48</f>
        <v>0</v>
      </c>
      <c r="AT56" s="653">
        <f xml:space="preserve"> Time!AT$48</f>
        <v>0</v>
      </c>
      <c r="AU56" s="653">
        <f xml:space="preserve"> Time!AU$48</f>
        <v>0</v>
      </c>
      <c r="AV56" s="653">
        <f xml:space="preserve"> Time!AV$48</f>
        <v>0</v>
      </c>
      <c r="AW56" s="653">
        <f xml:space="preserve"> Time!AW$48</f>
        <v>0</v>
      </c>
      <c r="AX56" s="653">
        <f xml:space="preserve"> Time!AX$48</f>
        <v>0</v>
      </c>
      <c r="AY56" s="653">
        <f xml:space="preserve"> Time!AY$48</f>
        <v>0</v>
      </c>
      <c r="AZ56" s="653">
        <f xml:space="preserve"> Time!AZ$48</f>
        <v>0</v>
      </c>
      <c r="BA56" s="653">
        <f xml:space="preserve"> Time!BA$48</f>
        <v>0</v>
      </c>
      <c r="BB56" s="653">
        <f xml:space="preserve"> Time!BB$48</f>
        <v>0</v>
      </c>
      <c r="BC56" s="653">
        <f xml:space="preserve"> Time!BC$48</f>
        <v>0</v>
      </c>
      <c r="BD56" s="653">
        <f xml:space="preserve"> Time!BD$48</f>
        <v>0</v>
      </c>
      <c r="BE56" s="653">
        <f xml:space="preserve"> Time!BE$48</f>
        <v>0</v>
      </c>
      <c r="BF56" s="653">
        <f xml:space="preserve"> Time!BF$48</f>
        <v>0</v>
      </c>
      <c r="BG56" s="653">
        <f xml:space="preserve"> Time!BG$48</f>
        <v>0</v>
      </c>
      <c r="BH56" s="653">
        <f xml:space="preserve"> Time!BH$48</f>
        <v>0</v>
      </c>
      <c r="BI56" s="653">
        <f xml:space="preserve"> Time!BI$48</f>
        <v>0</v>
      </c>
      <c r="BJ56" s="653">
        <f xml:space="preserve"> Time!BJ$48</f>
        <v>0</v>
      </c>
      <c r="BK56" s="653">
        <f xml:space="preserve"> Time!BK$48</f>
        <v>0</v>
      </c>
      <c r="BL56" s="653">
        <f xml:space="preserve"> Time!BL$48</f>
        <v>0</v>
      </c>
      <c r="BM56" s="653">
        <f xml:space="preserve"> Time!BM$48</f>
        <v>0</v>
      </c>
      <c r="BN56" s="653">
        <f xml:space="preserve"> Time!BN$48</f>
        <v>0</v>
      </c>
      <c r="BO56" s="653">
        <f xml:space="preserve"> Time!BO$48</f>
        <v>0</v>
      </c>
      <c r="BP56" s="653">
        <f xml:space="preserve"> Time!BP$48</f>
        <v>0</v>
      </c>
      <c r="BQ56" s="653">
        <f xml:space="preserve"> Time!BQ$48</f>
        <v>0</v>
      </c>
      <c r="BR56" s="653">
        <f xml:space="preserve"> Time!BR$48</f>
        <v>0</v>
      </c>
      <c r="BS56" s="653">
        <f xml:space="preserve"> Time!BS$48</f>
        <v>0</v>
      </c>
      <c r="BT56" s="653">
        <f xml:space="preserve"> Time!BT$48</f>
        <v>0</v>
      </c>
      <c r="BU56" s="653">
        <f xml:space="preserve"> Time!BU$48</f>
        <v>0</v>
      </c>
      <c r="BV56" s="653">
        <f xml:space="preserve"> Time!BV$48</f>
        <v>0</v>
      </c>
      <c r="BW56" s="653">
        <f xml:space="preserve"> Time!BW$48</f>
        <v>0</v>
      </c>
      <c r="BX56" s="653">
        <f xml:space="preserve"> Time!BX$48</f>
        <v>0</v>
      </c>
      <c r="BY56" s="653">
        <f xml:space="preserve"> Time!BY$48</f>
        <v>0</v>
      </c>
      <c r="BZ56" s="653">
        <f xml:space="preserve"> Time!BZ$48</f>
        <v>0</v>
      </c>
      <c r="CA56" s="653">
        <f xml:space="preserve"> Time!CA$48</f>
        <v>0</v>
      </c>
      <c r="CB56" s="653">
        <f xml:space="preserve"> Time!CB$48</f>
        <v>0</v>
      </c>
      <c r="CC56" s="653">
        <f xml:space="preserve"> Time!CC$48</f>
        <v>0</v>
      </c>
      <c r="CD56" s="653">
        <f xml:space="preserve"> Time!CD$48</f>
        <v>0</v>
      </c>
      <c r="CE56" s="653">
        <f xml:space="preserve"> Time!CE$48</f>
        <v>0</v>
      </c>
      <c r="CF56" s="653">
        <f xml:space="preserve"> Time!CF$48</f>
        <v>0</v>
      </c>
    </row>
    <row r="57" spans="1:84" x14ac:dyDescent="0.25">
      <c r="A57" s="116"/>
      <c r="D57" s="114"/>
      <c r="E57" s="115"/>
      <c r="F57" s="115"/>
      <c r="G57" s="115"/>
      <c r="H57" s="115"/>
      <c r="I57" s="115"/>
      <c r="J57" s="649"/>
      <c r="K57" s="649"/>
      <c r="L57" s="649"/>
      <c r="M57" s="649"/>
      <c r="N57" s="649"/>
      <c r="O57" s="649"/>
      <c r="P57" s="649"/>
      <c r="Q57" s="649"/>
      <c r="R57" s="649"/>
      <c r="S57" s="649"/>
      <c r="T57" s="649"/>
      <c r="U57" s="649"/>
      <c r="V57" s="649"/>
      <c r="W57" s="649"/>
      <c r="X57" s="649"/>
      <c r="Y57" s="649"/>
      <c r="Z57" s="649"/>
      <c r="AA57" s="649"/>
      <c r="AB57" s="649"/>
      <c r="AC57" s="649"/>
      <c r="AD57" s="649"/>
      <c r="AE57" s="662"/>
      <c r="AF57" s="662"/>
      <c r="AG57" s="662"/>
      <c r="AH57" s="662"/>
      <c r="AI57" s="662"/>
      <c r="AJ57" s="662"/>
      <c r="AK57" s="662"/>
      <c r="AL57" s="662"/>
      <c r="AM57" s="662"/>
      <c r="AN57" s="662"/>
      <c r="AO57" s="662"/>
      <c r="AP57" s="662"/>
      <c r="AQ57" s="662"/>
      <c r="AR57" s="662"/>
      <c r="AS57" s="662"/>
      <c r="AT57" s="662"/>
      <c r="AU57" s="662"/>
      <c r="AV57" s="662"/>
      <c r="AW57" s="662"/>
      <c r="AX57" s="662"/>
      <c r="AY57" s="662"/>
      <c r="AZ57" s="662"/>
      <c r="BA57" s="662"/>
      <c r="BB57" s="662"/>
      <c r="BC57" s="662"/>
      <c r="BD57" s="662"/>
      <c r="BE57" s="662"/>
      <c r="BF57" s="662"/>
      <c r="BG57" s="662"/>
      <c r="BH57" s="662"/>
      <c r="BI57" s="662"/>
      <c r="BJ57" s="662"/>
      <c r="BK57" s="662"/>
      <c r="BL57" s="662"/>
      <c r="BM57" s="662"/>
      <c r="BN57" s="662"/>
      <c r="BO57" s="662"/>
      <c r="BP57" s="662"/>
      <c r="BQ57" s="662"/>
      <c r="BR57" s="662"/>
      <c r="BS57" s="662"/>
      <c r="BT57" s="662"/>
      <c r="BU57" s="662"/>
      <c r="BV57" s="662"/>
      <c r="BW57" s="662"/>
      <c r="BX57" s="662"/>
      <c r="BY57" s="662"/>
      <c r="BZ57" s="662"/>
      <c r="CA57" s="662"/>
      <c r="CB57" s="662"/>
      <c r="CC57" s="662"/>
      <c r="CD57" s="662"/>
      <c r="CE57" s="662"/>
      <c r="CF57" s="662"/>
    </row>
    <row r="58" spans="1:84" x14ac:dyDescent="0.25">
      <c r="E58" s="14" t="s">
        <v>82</v>
      </c>
      <c r="G58" s="14" t="s">
        <v>40</v>
      </c>
      <c r="J58" s="649"/>
      <c r="K58" s="649"/>
      <c r="L58" s="649">
        <f t="shared" ref="L58:AQ58" si="21" xml:space="preserve"> K62</f>
        <v>0</v>
      </c>
      <c r="M58" s="649">
        <f t="shared" si="21"/>
        <v>-4325</v>
      </c>
      <c r="N58" s="649">
        <f t="shared" si="21"/>
        <v>-7663.0349148583955</v>
      </c>
      <c r="O58" s="649">
        <f t="shared" si="21"/>
        <v>-15326.069829716791</v>
      </c>
      <c r="P58" s="649">
        <f t="shared" si="21"/>
        <v>-23946.984108932484</v>
      </c>
      <c r="Q58" s="649">
        <f t="shared" si="21"/>
        <v>-10536.673007930294</v>
      </c>
      <c r="R58" s="649">
        <f t="shared" si="21"/>
        <v>-21803.370594238353</v>
      </c>
      <c r="S58" s="649">
        <f t="shared" si="21"/>
        <v>-32045.822945427495</v>
      </c>
      <c r="T58" s="649">
        <f t="shared" si="21"/>
        <v>-8193.9618809513086</v>
      </c>
      <c r="U58" s="649">
        <f t="shared" si="21"/>
        <v>-15363.678526783709</v>
      </c>
      <c r="V58" s="649">
        <f t="shared" si="21"/>
        <v>-22533.39517261611</v>
      </c>
      <c r="W58" s="649">
        <f t="shared" si="21"/>
        <v>-7169.7166458324064</v>
      </c>
      <c r="X58" s="649">
        <f t="shared" si="21"/>
        <v>-14339.433291664811</v>
      </c>
      <c r="Y58" s="649">
        <f t="shared" si="21"/>
        <v>-21509.149937497212</v>
      </c>
      <c r="Z58" s="649">
        <f t="shared" si="21"/>
        <v>-9043.9293842243569</v>
      </c>
      <c r="AA58" s="649">
        <f t="shared" si="21"/>
        <v>-18087.858768448714</v>
      </c>
      <c r="AB58" s="649">
        <f t="shared" si="21"/>
        <v>-28262.279325701114</v>
      </c>
      <c r="AC58" s="649">
        <f t="shared" si="21"/>
        <v>-12435.402903308481</v>
      </c>
      <c r="AD58" s="649">
        <f t="shared" si="21"/>
        <v>-25676.520573007394</v>
      </c>
      <c r="AE58" s="649">
        <f t="shared" si="21"/>
        <v>-37713.900272733685</v>
      </c>
      <c r="AF58" s="649">
        <f t="shared" si="21"/>
        <v>-9629.9037597810311</v>
      </c>
      <c r="AG58" s="649">
        <f t="shared" si="21"/>
        <v>-18056.069549589432</v>
      </c>
      <c r="AH58" s="649">
        <f t="shared" si="21"/>
        <v>-26482.235339397834</v>
      </c>
      <c r="AI58" s="649">
        <f t="shared" si="21"/>
        <v>-8426.1657898084013</v>
      </c>
      <c r="AJ58" s="649">
        <f t="shared" si="21"/>
        <v>-16852.331579616803</v>
      </c>
      <c r="AK58" s="649">
        <f t="shared" si="21"/>
        <v>-25278.497369425204</v>
      </c>
      <c r="AL58" s="649">
        <f t="shared" si="21"/>
        <v>-10453.285021370808</v>
      </c>
      <c r="AM58" s="649">
        <f t="shared" si="21"/>
        <v>-20906.570042741616</v>
      </c>
      <c r="AN58" s="649">
        <f t="shared" si="21"/>
        <v>-32666.515691783774</v>
      </c>
      <c r="AO58" s="649">
        <f t="shared" si="21"/>
        <v>-14373.266904384858</v>
      </c>
      <c r="AP58" s="649">
        <f t="shared" si="21"/>
        <v>-29652.931482474974</v>
      </c>
      <c r="AQ58" s="649">
        <f t="shared" si="21"/>
        <v>-43543.535644375086</v>
      </c>
      <c r="AR58" s="649">
        <f t="shared" ref="AR58:BW58" si="22" xml:space="preserve"> AQ62</f>
        <v>-11112.483329520088</v>
      </c>
      <c r="AS58" s="649">
        <f t="shared" si="22"/>
        <v>-20835.906242850164</v>
      </c>
      <c r="AT58" s="649">
        <f t="shared" si="22"/>
        <v>-30559.32915618024</v>
      </c>
      <c r="AU58" s="649">
        <f t="shared" si="22"/>
        <v>-9723.422913330076</v>
      </c>
      <c r="AV58" s="649">
        <f t="shared" si="22"/>
        <v>-19446.845826660152</v>
      </c>
      <c r="AW58" s="649">
        <f t="shared" si="22"/>
        <v>-29170.268739990228</v>
      </c>
      <c r="AX58" s="649">
        <f t="shared" si="22"/>
        <v>-12542.213208366389</v>
      </c>
      <c r="AY58" s="649">
        <f t="shared" si="22"/>
        <v>-25084.426416732771</v>
      </c>
      <c r="AZ58" s="649">
        <f t="shared" si="22"/>
        <v>-39194.416276144955</v>
      </c>
      <c r="BA58" s="649">
        <f t="shared" si="22"/>
        <v>-17245.543161503781</v>
      </c>
      <c r="BB58" s="649">
        <f t="shared" si="22"/>
        <v>-35543.081468025281</v>
      </c>
      <c r="BC58" s="649">
        <f t="shared" si="22"/>
        <v>-52177.207201226658</v>
      </c>
      <c r="BD58" s="649">
        <f t="shared" si="22"/>
        <v>-13307.300586561098</v>
      </c>
      <c r="BE58" s="649">
        <f t="shared" si="22"/>
        <v>-24951.188599802059</v>
      </c>
      <c r="BF58" s="649">
        <f t="shared" si="22"/>
        <v>-36595.07661304302</v>
      </c>
      <c r="BG58" s="649">
        <f t="shared" si="22"/>
        <v>-11643.888013240961</v>
      </c>
      <c r="BH58" s="649">
        <f t="shared" si="22"/>
        <v>-23287.776026481923</v>
      </c>
      <c r="BI58" s="649">
        <f t="shared" si="22"/>
        <v>-34931.664039722884</v>
      </c>
      <c r="BJ58" s="649">
        <f t="shared" si="22"/>
        <v>-15671.814878187062</v>
      </c>
      <c r="BK58" s="649">
        <f t="shared" si="22"/>
        <v>-31343.629756374125</v>
      </c>
      <c r="BL58" s="649">
        <f t="shared" si="22"/>
        <v>-48974.42149433458</v>
      </c>
      <c r="BM58" s="649">
        <f t="shared" si="22"/>
        <v>-21548.745457507212</v>
      </c>
      <c r="BN58" s="649">
        <f t="shared" si="22"/>
        <v>-44373.115749175297</v>
      </c>
      <c r="BO58" s="649">
        <f t="shared" si="22"/>
        <v>-65122.543287055378</v>
      </c>
      <c r="BP58" s="649">
        <f t="shared" si="22"/>
        <v>-16599.542030304059</v>
      </c>
      <c r="BQ58" s="649">
        <f t="shared" si="22"/>
        <v>-31124.141306820111</v>
      </c>
      <c r="BR58" s="649">
        <f t="shared" si="22"/>
        <v>-45648.74058333617</v>
      </c>
      <c r="BS58" s="649">
        <f t="shared" si="22"/>
        <v>-14524.599276516063</v>
      </c>
      <c r="BT58" s="649">
        <f t="shared" si="22"/>
        <v>-29049.198553032114</v>
      </c>
      <c r="BU58" s="649">
        <f t="shared" si="22"/>
        <v>-43573.797829548173</v>
      </c>
      <c r="BV58" s="649">
        <f t="shared" si="22"/>
        <v>-19947.50012205846</v>
      </c>
      <c r="BW58" s="649">
        <f t="shared" si="22"/>
        <v>-39895.00024411692</v>
      </c>
      <c r="BX58" s="649">
        <f t="shared" ref="BX58:CF58" si="23" xml:space="preserve"> BW62</f>
        <v>-62335.937881432699</v>
      </c>
      <c r="BY58" s="649">
        <f t="shared" si="23"/>
        <v>-27427.812667830389</v>
      </c>
      <c r="BZ58" s="649">
        <f t="shared" si="23"/>
        <v>-56437.015389557811</v>
      </c>
      <c r="CA58" s="649">
        <f t="shared" si="23"/>
        <v>-82809.017863855464</v>
      </c>
      <c r="CB58" s="649">
        <f t="shared" si="23"/>
        <v>-21097.601979438128</v>
      </c>
      <c r="CC58" s="649">
        <f t="shared" si="23"/>
        <v>-39558.003711446494</v>
      </c>
      <c r="CD58" s="649">
        <f t="shared" si="23"/>
        <v>-58018.40544345486</v>
      </c>
      <c r="CE58" s="649">
        <f t="shared" si="23"/>
        <v>-18460.401732008366</v>
      </c>
      <c r="CF58" s="649">
        <f t="shared" si="23"/>
        <v>-36920.803464016732</v>
      </c>
    </row>
    <row r="59" spans="1:84" s="55" customFormat="1" x14ac:dyDescent="0.25">
      <c r="A59" s="113"/>
      <c r="B59" s="188"/>
      <c r="C59" s="179"/>
      <c r="D59" s="119" t="s">
        <v>306</v>
      </c>
      <c r="E59" s="117" t="str">
        <f t="shared" ref="E59:AJ59" si="24" xml:space="preserve"> E$21</f>
        <v>Output VAT - forecast</v>
      </c>
      <c r="F59" s="184">
        <f t="shared" si="24"/>
        <v>0</v>
      </c>
      <c r="G59" s="184" t="str">
        <f t="shared" si="24"/>
        <v>GBP</v>
      </c>
      <c r="H59" s="184">
        <f t="shared" si="24"/>
        <v>0</v>
      </c>
      <c r="I59" s="184">
        <f t="shared" si="24"/>
        <v>0</v>
      </c>
      <c r="J59" s="658">
        <f t="shared" si="24"/>
        <v>1735313.559798884</v>
      </c>
      <c r="K59" s="658">
        <f t="shared" si="24"/>
        <v>0</v>
      </c>
      <c r="L59" s="658">
        <f t="shared" si="24"/>
        <v>0</v>
      </c>
      <c r="M59" s="658">
        <f t="shared" si="24"/>
        <v>0</v>
      </c>
      <c r="N59" s="658">
        <f t="shared" si="24"/>
        <v>0</v>
      </c>
      <c r="O59" s="658">
        <f t="shared" si="24"/>
        <v>0</v>
      </c>
      <c r="P59" s="658">
        <f t="shared" si="24"/>
        <v>0</v>
      </c>
      <c r="Q59" s="658">
        <f t="shared" si="24"/>
        <v>0</v>
      </c>
      <c r="R59" s="658">
        <f t="shared" si="24"/>
        <v>0</v>
      </c>
      <c r="S59" s="658">
        <f t="shared" si="24"/>
        <v>0</v>
      </c>
      <c r="T59" s="658">
        <f t="shared" si="24"/>
        <v>0</v>
      </c>
      <c r="U59" s="658">
        <f t="shared" si="24"/>
        <v>0</v>
      </c>
      <c r="V59" s="658">
        <f t="shared" si="24"/>
        <v>0</v>
      </c>
      <c r="W59" s="658">
        <f t="shared" si="24"/>
        <v>0</v>
      </c>
      <c r="X59" s="658">
        <f t="shared" si="24"/>
        <v>0</v>
      </c>
      <c r="Y59" s="658">
        <f t="shared" si="24"/>
        <v>19532.479185222415</v>
      </c>
      <c r="Z59" s="658">
        <f t="shared" si="24"/>
        <v>19532.479185222415</v>
      </c>
      <c r="AA59" s="658">
        <f t="shared" si="24"/>
        <v>21974.039083375217</v>
      </c>
      <c r="AB59" s="658">
        <f t="shared" si="24"/>
        <v>26857.158879680817</v>
      </c>
      <c r="AC59" s="658">
        <f t="shared" si="24"/>
        <v>27662.873646071246</v>
      </c>
      <c r="AD59" s="658">
        <f t="shared" si="24"/>
        <v>25148.066950973862</v>
      </c>
      <c r="AE59" s="658">
        <f t="shared" si="24"/>
        <v>20118.453560779089</v>
      </c>
      <c r="AF59" s="658">
        <f t="shared" si="24"/>
        <v>17603.646865681701</v>
      </c>
      <c r="AG59" s="658">
        <f t="shared" si="24"/>
        <v>17603.646865681701</v>
      </c>
      <c r="AH59" s="658">
        <f t="shared" si="24"/>
        <v>17603.646865681701</v>
      </c>
      <c r="AI59" s="658">
        <f t="shared" si="24"/>
        <v>17603.646865681701</v>
      </c>
      <c r="AJ59" s="658">
        <f t="shared" si="24"/>
        <v>17603.646865681701</v>
      </c>
      <c r="AK59" s="658">
        <f t="shared" ref="AK59:BP59" si="25" xml:space="preserve"> AK$21</f>
        <v>21912.349003281892</v>
      </c>
      <c r="AL59" s="658">
        <f t="shared" si="25"/>
        <v>21912.349003281892</v>
      </c>
      <c r="AM59" s="658">
        <f t="shared" si="25"/>
        <v>24651.392628692127</v>
      </c>
      <c r="AN59" s="658">
        <f t="shared" si="25"/>
        <v>30129.479879512597</v>
      </c>
      <c r="AO59" s="658">
        <f t="shared" si="25"/>
        <v>31035.877553217852</v>
      </c>
      <c r="AP59" s="658">
        <f t="shared" si="25"/>
        <v>28214.434139288958</v>
      </c>
      <c r="AQ59" s="658">
        <f t="shared" si="25"/>
        <v>22571.547311431168</v>
      </c>
      <c r="AR59" s="658">
        <f t="shared" si="25"/>
        <v>19750.103897502275</v>
      </c>
      <c r="AS59" s="658">
        <f t="shared" si="25"/>
        <v>19750.103897502275</v>
      </c>
      <c r="AT59" s="658">
        <f t="shared" si="25"/>
        <v>19750.103897502275</v>
      </c>
      <c r="AU59" s="658">
        <f t="shared" si="25"/>
        <v>19750.103897502275</v>
      </c>
      <c r="AV59" s="658">
        <f t="shared" si="25"/>
        <v>19750.103897502275</v>
      </c>
      <c r="AW59" s="658">
        <f t="shared" si="25"/>
        <v>25502.912606490328</v>
      </c>
      <c r="AX59" s="658">
        <f t="shared" si="25"/>
        <v>25502.912606490328</v>
      </c>
      <c r="AY59" s="658">
        <f t="shared" si="25"/>
        <v>28690.776682301621</v>
      </c>
      <c r="AZ59" s="658">
        <f t="shared" si="25"/>
        <v>35066.504833924206</v>
      </c>
      <c r="BA59" s="658">
        <f t="shared" si="25"/>
        <v>36118.499978941923</v>
      </c>
      <c r="BB59" s="658">
        <f t="shared" si="25"/>
        <v>32834.999980856301</v>
      </c>
      <c r="BC59" s="658">
        <f t="shared" si="25"/>
        <v>26267.999984685041</v>
      </c>
      <c r="BD59" s="658">
        <f t="shared" si="25"/>
        <v>22984.49998659941</v>
      </c>
      <c r="BE59" s="658">
        <f t="shared" si="25"/>
        <v>22984.49998659941</v>
      </c>
      <c r="BF59" s="658">
        <f t="shared" si="25"/>
        <v>22984.49998659941</v>
      </c>
      <c r="BG59" s="658">
        <f t="shared" si="25"/>
        <v>22984.49998659941</v>
      </c>
      <c r="BH59" s="658">
        <f t="shared" si="25"/>
        <v>22984.49998659941</v>
      </c>
      <c r="BI59" s="658">
        <f t="shared" si="25"/>
        <v>30924.238403899708</v>
      </c>
      <c r="BJ59" s="658">
        <f t="shared" si="25"/>
        <v>30924.238403899708</v>
      </c>
      <c r="BK59" s="658">
        <f t="shared" si="25"/>
        <v>34789.768204387176</v>
      </c>
      <c r="BL59" s="658">
        <f t="shared" si="25"/>
        <v>42520.827805362103</v>
      </c>
      <c r="BM59" s="658">
        <f t="shared" si="25"/>
        <v>43796.452639522962</v>
      </c>
      <c r="BN59" s="658">
        <f t="shared" si="25"/>
        <v>39814.95694502088</v>
      </c>
      <c r="BO59" s="658">
        <f t="shared" si="25"/>
        <v>31851.965556016698</v>
      </c>
      <c r="BP59" s="658">
        <f t="shared" si="25"/>
        <v>27870.469861514612</v>
      </c>
      <c r="BQ59" s="658">
        <f t="shared" ref="BQ59:CF59" si="26" xml:space="preserve"> BQ$21</f>
        <v>27870.469861514612</v>
      </c>
      <c r="BR59" s="658">
        <f t="shared" si="26"/>
        <v>27870.469861514612</v>
      </c>
      <c r="BS59" s="658">
        <f t="shared" si="26"/>
        <v>27870.469861514612</v>
      </c>
      <c r="BT59" s="658">
        <f t="shared" si="26"/>
        <v>27870.469861514612</v>
      </c>
      <c r="BU59" s="658">
        <f t="shared" si="26"/>
        <v>38336.728579322051</v>
      </c>
      <c r="BV59" s="658">
        <f t="shared" si="26"/>
        <v>38336.728579322051</v>
      </c>
      <c r="BW59" s="658">
        <f t="shared" si="26"/>
        <v>43128.819651737314</v>
      </c>
      <c r="BX59" s="658">
        <f t="shared" si="26"/>
        <v>52713.001796567813</v>
      </c>
      <c r="BY59" s="658">
        <f t="shared" si="26"/>
        <v>54294.391850464861</v>
      </c>
      <c r="BZ59" s="658">
        <f t="shared" si="26"/>
        <v>49358.53804587714</v>
      </c>
      <c r="CA59" s="658">
        <f t="shared" si="26"/>
        <v>39486.830436701712</v>
      </c>
      <c r="CB59" s="658">
        <f t="shared" si="26"/>
        <v>34550.976632114005</v>
      </c>
      <c r="CC59" s="658">
        <f t="shared" si="26"/>
        <v>34550.976632114005</v>
      </c>
      <c r="CD59" s="658">
        <f t="shared" si="26"/>
        <v>34550.976632114005</v>
      </c>
      <c r="CE59" s="658">
        <f t="shared" si="26"/>
        <v>34550.976632114005</v>
      </c>
      <c r="CF59" s="658">
        <f t="shared" si="26"/>
        <v>34550.976632114005</v>
      </c>
    </row>
    <row r="60" spans="1:84" s="55" customFormat="1" x14ac:dyDescent="0.25">
      <c r="A60" s="113"/>
      <c r="B60" s="188"/>
      <c r="C60" s="179"/>
      <c r="D60" s="119" t="s">
        <v>307</v>
      </c>
      <c r="E60" s="117" t="str">
        <f t="shared" ref="E60:AJ60" si="27" xml:space="preserve"> E$36</f>
        <v>Input VAT - CoS - forecast</v>
      </c>
      <c r="F60" s="339">
        <f t="shared" si="27"/>
        <v>0</v>
      </c>
      <c r="G60" s="339" t="str">
        <f t="shared" si="27"/>
        <v>GBP</v>
      </c>
      <c r="H60" s="339">
        <f t="shared" si="27"/>
        <v>0</v>
      </c>
      <c r="I60" s="339">
        <f t="shared" si="27"/>
        <v>0</v>
      </c>
      <c r="J60" s="658">
        <f t="shared" si="27"/>
        <v>856874.56455011573</v>
      </c>
      <c r="K60" s="658">
        <f t="shared" si="27"/>
        <v>0</v>
      </c>
      <c r="L60" s="658">
        <f t="shared" si="27"/>
        <v>0</v>
      </c>
      <c r="M60" s="658">
        <f t="shared" si="27"/>
        <v>0</v>
      </c>
      <c r="N60" s="658">
        <f t="shared" si="27"/>
        <v>0</v>
      </c>
      <c r="O60" s="658">
        <f t="shared" si="27"/>
        <v>0</v>
      </c>
      <c r="P60" s="658">
        <f t="shared" si="27"/>
        <v>0</v>
      </c>
      <c r="Q60" s="658">
        <f t="shared" si="27"/>
        <v>0</v>
      </c>
      <c r="R60" s="658">
        <f t="shared" si="27"/>
        <v>0</v>
      </c>
      <c r="S60" s="658">
        <f t="shared" si="27"/>
        <v>0</v>
      </c>
      <c r="T60" s="658">
        <f t="shared" si="27"/>
        <v>0</v>
      </c>
      <c r="U60" s="658">
        <f t="shared" si="27"/>
        <v>0</v>
      </c>
      <c r="V60" s="658">
        <f t="shared" si="27"/>
        <v>0</v>
      </c>
      <c r="W60" s="658">
        <f t="shared" si="27"/>
        <v>0</v>
      </c>
      <c r="X60" s="658">
        <f t="shared" si="27"/>
        <v>0</v>
      </c>
      <c r="Y60" s="658">
        <f t="shared" si="27"/>
        <v>10488.549800998058</v>
      </c>
      <c r="Z60" s="658">
        <f t="shared" si="27"/>
        <v>10488.549800998058</v>
      </c>
      <c r="AA60" s="658">
        <f t="shared" si="27"/>
        <v>11799.618526122817</v>
      </c>
      <c r="AB60" s="658">
        <f t="shared" si="27"/>
        <v>14421.755976372331</v>
      </c>
      <c r="AC60" s="658">
        <f t="shared" si="27"/>
        <v>14421.755976372331</v>
      </c>
      <c r="AD60" s="658">
        <f t="shared" si="27"/>
        <v>13110.687251247573</v>
      </c>
      <c r="AE60" s="658">
        <f t="shared" si="27"/>
        <v>10488.549800998058</v>
      </c>
      <c r="AF60" s="658">
        <f t="shared" si="27"/>
        <v>9177.481075873302</v>
      </c>
      <c r="AG60" s="658">
        <f t="shared" si="27"/>
        <v>9177.481075873302</v>
      </c>
      <c r="AH60" s="658">
        <f t="shared" si="27"/>
        <v>9177.481075873302</v>
      </c>
      <c r="AI60" s="658">
        <f t="shared" si="27"/>
        <v>9177.481075873302</v>
      </c>
      <c r="AJ60" s="658">
        <f t="shared" si="27"/>
        <v>9177.481075873302</v>
      </c>
      <c r="AK60" s="658">
        <f t="shared" ref="AK60:BP60" si="28" xml:space="preserve"> AK$36</f>
        <v>11459.063981911082</v>
      </c>
      <c r="AL60" s="658">
        <f t="shared" si="28"/>
        <v>11459.063981911082</v>
      </c>
      <c r="AM60" s="658">
        <f t="shared" si="28"/>
        <v>12891.446979649967</v>
      </c>
      <c r="AN60" s="658">
        <f t="shared" si="28"/>
        <v>15756.212975127737</v>
      </c>
      <c r="AO60" s="658">
        <f t="shared" si="28"/>
        <v>15756.212975127737</v>
      </c>
      <c r="AP60" s="658">
        <f t="shared" si="28"/>
        <v>14323.829977388852</v>
      </c>
      <c r="AQ60" s="658">
        <f t="shared" si="28"/>
        <v>11459.063981911082</v>
      </c>
      <c r="AR60" s="658">
        <f t="shared" si="28"/>
        <v>10026.680984172197</v>
      </c>
      <c r="AS60" s="658">
        <f t="shared" si="28"/>
        <v>10026.680984172197</v>
      </c>
      <c r="AT60" s="658">
        <f t="shared" si="28"/>
        <v>10026.680984172197</v>
      </c>
      <c r="AU60" s="658">
        <f t="shared" si="28"/>
        <v>10026.680984172197</v>
      </c>
      <c r="AV60" s="658">
        <f t="shared" si="28"/>
        <v>10026.680984172197</v>
      </c>
      <c r="AW60" s="658">
        <f t="shared" si="28"/>
        <v>12960.699398123943</v>
      </c>
      <c r="AX60" s="658">
        <f t="shared" si="28"/>
        <v>12960.699398123943</v>
      </c>
      <c r="AY60" s="658">
        <f t="shared" si="28"/>
        <v>14580.786822889435</v>
      </c>
      <c r="AZ60" s="658">
        <f t="shared" si="28"/>
        <v>17820.961672420421</v>
      </c>
      <c r="BA60" s="658">
        <f t="shared" si="28"/>
        <v>17820.961672420421</v>
      </c>
      <c r="BB60" s="658">
        <f t="shared" si="28"/>
        <v>16200.874247654927</v>
      </c>
      <c r="BC60" s="658">
        <f t="shared" si="28"/>
        <v>12960.699398123943</v>
      </c>
      <c r="BD60" s="658">
        <f t="shared" si="28"/>
        <v>11340.611973358449</v>
      </c>
      <c r="BE60" s="658">
        <f t="shared" si="28"/>
        <v>11340.611973358449</v>
      </c>
      <c r="BF60" s="658">
        <f t="shared" si="28"/>
        <v>11340.611973358449</v>
      </c>
      <c r="BG60" s="658">
        <f t="shared" si="28"/>
        <v>11340.611973358449</v>
      </c>
      <c r="BH60" s="658">
        <f t="shared" si="28"/>
        <v>11340.611973358449</v>
      </c>
      <c r="BI60" s="658">
        <f t="shared" si="28"/>
        <v>15252.42352571264</v>
      </c>
      <c r="BJ60" s="658">
        <f t="shared" si="28"/>
        <v>15252.42352571264</v>
      </c>
      <c r="BK60" s="658">
        <f t="shared" si="28"/>
        <v>17158.97646642672</v>
      </c>
      <c r="BL60" s="658">
        <f t="shared" si="28"/>
        <v>20972.082347854877</v>
      </c>
      <c r="BM60" s="658">
        <f t="shared" si="28"/>
        <v>20972.082347854877</v>
      </c>
      <c r="BN60" s="658">
        <f t="shared" si="28"/>
        <v>19065.529407140799</v>
      </c>
      <c r="BO60" s="658">
        <f t="shared" si="28"/>
        <v>15252.42352571264</v>
      </c>
      <c r="BP60" s="658">
        <f t="shared" si="28"/>
        <v>13345.87058499856</v>
      </c>
      <c r="BQ60" s="658">
        <f t="shared" ref="BQ60:CF60" si="29" xml:space="preserve"> BQ$36</f>
        <v>13345.87058499856</v>
      </c>
      <c r="BR60" s="658">
        <f t="shared" si="29"/>
        <v>13345.87058499856</v>
      </c>
      <c r="BS60" s="658">
        <f t="shared" si="29"/>
        <v>13345.87058499856</v>
      </c>
      <c r="BT60" s="658">
        <f t="shared" si="29"/>
        <v>13345.87058499856</v>
      </c>
      <c r="BU60" s="658">
        <f t="shared" si="29"/>
        <v>18389.228457263591</v>
      </c>
      <c r="BV60" s="658">
        <f t="shared" si="29"/>
        <v>18389.228457263591</v>
      </c>
      <c r="BW60" s="658">
        <f t="shared" si="29"/>
        <v>20687.882014421535</v>
      </c>
      <c r="BX60" s="658">
        <f t="shared" si="29"/>
        <v>25285.189128737431</v>
      </c>
      <c r="BY60" s="658">
        <f t="shared" si="29"/>
        <v>25285.189128737431</v>
      </c>
      <c r="BZ60" s="658">
        <f t="shared" si="29"/>
        <v>22986.535571579483</v>
      </c>
      <c r="CA60" s="658">
        <f t="shared" si="29"/>
        <v>18389.228457263591</v>
      </c>
      <c r="CB60" s="658">
        <f t="shared" si="29"/>
        <v>16090.574900105639</v>
      </c>
      <c r="CC60" s="658">
        <f t="shared" si="29"/>
        <v>16090.574900105639</v>
      </c>
      <c r="CD60" s="658">
        <f t="shared" si="29"/>
        <v>16090.574900105639</v>
      </c>
      <c r="CE60" s="658">
        <f t="shared" si="29"/>
        <v>16090.574900105639</v>
      </c>
      <c r="CF60" s="658">
        <f t="shared" si="29"/>
        <v>16090.574900105639</v>
      </c>
    </row>
    <row r="61" spans="1:84" s="55" customFormat="1" x14ac:dyDescent="0.25">
      <c r="A61" s="179"/>
      <c r="B61" s="188"/>
      <c r="C61" s="179"/>
      <c r="D61" s="186" t="s">
        <v>306</v>
      </c>
      <c r="E61" s="184" t="str">
        <f t="shared" ref="E61:AJ61" si="30" xml:space="preserve"> E$44</f>
        <v>VAT (paid) / received - forecast</v>
      </c>
      <c r="F61" s="184">
        <f t="shared" si="30"/>
        <v>0</v>
      </c>
      <c r="G61" s="184" t="str">
        <f t="shared" si="30"/>
        <v>GBP</v>
      </c>
      <c r="H61" s="184">
        <f t="shared" si="30"/>
        <v>0</v>
      </c>
      <c r="I61" s="184">
        <f t="shared" si="30"/>
        <v>0</v>
      </c>
      <c r="J61" s="658">
        <f t="shared" si="30"/>
        <v>-844566.93999023922</v>
      </c>
      <c r="K61" s="658">
        <f t="shared" si="30"/>
        <v>0</v>
      </c>
      <c r="L61" s="658">
        <f t="shared" si="30"/>
        <v>0</v>
      </c>
      <c r="M61" s="658">
        <f t="shared" si="30"/>
        <v>0</v>
      </c>
      <c r="N61" s="658">
        <f t="shared" si="30"/>
        <v>0</v>
      </c>
      <c r="O61" s="658">
        <f t="shared" si="30"/>
        <v>0</v>
      </c>
      <c r="P61" s="658">
        <f t="shared" si="30"/>
        <v>0</v>
      </c>
      <c r="Q61" s="658">
        <f t="shared" si="30"/>
        <v>0</v>
      </c>
      <c r="R61" s="658">
        <f t="shared" si="30"/>
        <v>0</v>
      </c>
      <c r="S61" s="658">
        <f t="shared" si="30"/>
        <v>0</v>
      </c>
      <c r="T61" s="658">
        <f t="shared" si="30"/>
        <v>0</v>
      </c>
      <c r="U61" s="658">
        <f t="shared" si="30"/>
        <v>0</v>
      </c>
      <c r="V61" s="658">
        <f t="shared" si="30"/>
        <v>0</v>
      </c>
      <c r="W61" s="658">
        <f t="shared" si="30"/>
        <v>0</v>
      </c>
      <c r="X61" s="658">
        <f t="shared" si="30"/>
        <v>0</v>
      </c>
      <c r="Y61" s="658">
        <f t="shared" si="30"/>
        <v>-21509.149937497212</v>
      </c>
      <c r="Z61" s="658">
        <f t="shared" si="30"/>
        <v>0</v>
      </c>
      <c r="AA61" s="658">
        <f t="shared" si="30"/>
        <v>0</v>
      </c>
      <c r="AB61" s="658">
        <f t="shared" si="30"/>
        <v>-28262.279325701114</v>
      </c>
      <c r="AC61" s="658">
        <f t="shared" si="30"/>
        <v>0</v>
      </c>
      <c r="AD61" s="658">
        <f t="shared" si="30"/>
        <v>0</v>
      </c>
      <c r="AE61" s="658">
        <f t="shared" si="30"/>
        <v>-37713.900272733685</v>
      </c>
      <c r="AF61" s="658">
        <f t="shared" si="30"/>
        <v>0</v>
      </c>
      <c r="AG61" s="658">
        <f t="shared" si="30"/>
        <v>0</v>
      </c>
      <c r="AH61" s="658">
        <f t="shared" si="30"/>
        <v>-26482.235339397834</v>
      </c>
      <c r="AI61" s="658">
        <f t="shared" si="30"/>
        <v>0</v>
      </c>
      <c r="AJ61" s="658">
        <f t="shared" si="30"/>
        <v>0</v>
      </c>
      <c r="AK61" s="658">
        <f t="shared" ref="AK61:BP61" si="31" xml:space="preserve"> AK$44</f>
        <v>-25278.497369425204</v>
      </c>
      <c r="AL61" s="658">
        <f t="shared" si="31"/>
        <v>0</v>
      </c>
      <c r="AM61" s="658">
        <f t="shared" si="31"/>
        <v>0</v>
      </c>
      <c r="AN61" s="658">
        <f t="shared" si="31"/>
        <v>-32666.515691783774</v>
      </c>
      <c r="AO61" s="658">
        <f t="shared" si="31"/>
        <v>0</v>
      </c>
      <c r="AP61" s="658">
        <f t="shared" si="31"/>
        <v>0</v>
      </c>
      <c r="AQ61" s="658">
        <f t="shared" si="31"/>
        <v>-43543.535644375086</v>
      </c>
      <c r="AR61" s="658">
        <f t="shared" si="31"/>
        <v>0</v>
      </c>
      <c r="AS61" s="658">
        <f t="shared" si="31"/>
        <v>0</v>
      </c>
      <c r="AT61" s="658">
        <f t="shared" si="31"/>
        <v>-30559.32915618024</v>
      </c>
      <c r="AU61" s="658">
        <f t="shared" si="31"/>
        <v>0</v>
      </c>
      <c r="AV61" s="658">
        <f t="shared" si="31"/>
        <v>0</v>
      </c>
      <c r="AW61" s="658">
        <f t="shared" si="31"/>
        <v>-29170.268739990228</v>
      </c>
      <c r="AX61" s="658">
        <f t="shared" si="31"/>
        <v>0</v>
      </c>
      <c r="AY61" s="658">
        <f t="shared" si="31"/>
        <v>0</v>
      </c>
      <c r="AZ61" s="658">
        <f t="shared" si="31"/>
        <v>-39194.416276144955</v>
      </c>
      <c r="BA61" s="658">
        <f t="shared" si="31"/>
        <v>0</v>
      </c>
      <c r="BB61" s="658">
        <f t="shared" si="31"/>
        <v>0</v>
      </c>
      <c r="BC61" s="658">
        <f t="shared" si="31"/>
        <v>-52177.207201226658</v>
      </c>
      <c r="BD61" s="658">
        <f t="shared" si="31"/>
        <v>0</v>
      </c>
      <c r="BE61" s="658">
        <f t="shared" si="31"/>
        <v>0</v>
      </c>
      <c r="BF61" s="658">
        <f t="shared" si="31"/>
        <v>-36595.07661304302</v>
      </c>
      <c r="BG61" s="658">
        <f t="shared" si="31"/>
        <v>0</v>
      </c>
      <c r="BH61" s="658">
        <f t="shared" si="31"/>
        <v>0</v>
      </c>
      <c r="BI61" s="658">
        <f t="shared" si="31"/>
        <v>-34931.664039722884</v>
      </c>
      <c r="BJ61" s="658">
        <f t="shared" si="31"/>
        <v>0</v>
      </c>
      <c r="BK61" s="658">
        <f t="shared" si="31"/>
        <v>0</v>
      </c>
      <c r="BL61" s="658">
        <f t="shared" si="31"/>
        <v>-48974.42149433458</v>
      </c>
      <c r="BM61" s="658">
        <f t="shared" si="31"/>
        <v>0</v>
      </c>
      <c r="BN61" s="658">
        <f t="shared" si="31"/>
        <v>0</v>
      </c>
      <c r="BO61" s="658">
        <f t="shared" si="31"/>
        <v>-65122.543287055378</v>
      </c>
      <c r="BP61" s="658">
        <f t="shared" si="31"/>
        <v>0</v>
      </c>
      <c r="BQ61" s="658">
        <f t="shared" ref="BQ61:CF61" si="32" xml:space="preserve"> BQ$44</f>
        <v>0</v>
      </c>
      <c r="BR61" s="658">
        <f t="shared" si="32"/>
        <v>-45648.74058333617</v>
      </c>
      <c r="BS61" s="658">
        <f t="shared" si="32"/>
        <v>0</v>
      </c>
      <c r="BT61" s="658">
        <f t="shared" si="32"/>
        <v>0</v>
      </c>
      <c r="BU61" s="658">
        <f t="shared" si="32"/>
        <v>-43573.797829548173</v>
      </c>
      <c r="BV61" s="658">
        <f t="shared" si="32"/>
        <v>0</v>
      </c>
      <c r="BW61" s="658">
        <f t="shared" si="32"/>
        <v>0</v>
      </c>
      <c r="BX61" s="658">
        <f t="shared" si="32"/>
        <v>-62335.937881432699</v>
      </c>
      <c r="BY61" s="658">
        <f t="shared" si="32"/>
        <v>0</v>
      </c>
      <c r="BZ61" s="658">
        <f t="shared" si="32"/>
        <v>0</v>
      </c>
      <c r="CA61" s="658">
        <f t="shared" si="32"/>
        <v>-82809.017863855464</v>
      </c>
      <c r="CB61" s="658">
        <f t="shared" si="32"/>
        <v>0</v>
      </c>
      <c r="CC61" s="658">
        <f t="shared" si="32"/>
        <v>0</v>
      </c>
      <c r="CD61" s="658">
        <f t="shared" si="32"/>
        <v>-58018.40544345486</v>
      </c>
      <c r="CE61" s="658">
        <f t="shared" si="32"/>
        <v>0</v>
      </c>
      <c r="CF61" s="658">
        <f t="shared" si="32"/>
        <v>0</v>
      </c>
    </row>
    <row r="62" spans="1:84" s="158" customFormat="1" x14ac:dyDescent="0.25">
      <c r="A62" s="130"/>
      <c r="B62" s="143"/>
      <c r="C62" s="131"/>
      <c r="D62" s="132"/>
      <c r="E62" s="133" t="s">
        <v>81</v>
      </c>
      <c r="F62" s="133"/>
      <c r="G62" s="133" t="s">
        <v>40</v>
      </c>
      <c r="H62" s="133"/>
      <c r="I62" s="133"/>
      <c r="J62" s="667"/>
      <c r="K62" s="696"/>
      <c r="L62" s="667">
        <f t="shared" ref="L62:AQ62" si="33" xml:space="preserve"> IF(L56 = 1, L55, L58 - L59 + L60 - L61)</f>
        <v>-4325</v>
      </c>
      <c r="M62" s="667">
        <f t="shared" si="33"/>
        <v>-7663.0349148583955</v>
      </c>
      <c r="N62" s="667">
        <f xml:space="preserve"> IF(N56 = 1, N55, N58 - N59 + N60 - N61)</f>
        <v>-15326.069829716791</v>
      </c>
      <c r="O62" s="667">
        <f t="shared" si="33"/>
        <v>-23946.984108932484</v>
      </c>
      <c r="P62" s="667">
        <f t="shared" si="33"/>
        <v>-10536.673007930294</v>
      </c>
      <c r="Q62" s="667">
        <f t="shared" si="33"/>
        <v>-21803.370594238353</v>
      </c>
      <c r="R62" s="667">
        <f t="shared" si="33"/>
        <v>-32045.822945427495</v>
      </c>
      <c r="S62" s="667">
        <f t="shared" si="33"/>
        <v>-8193.9618809513086</v>
      </c>
      <c r="T62" s="667">
        <f t="shared" si="33"/>
        <v>-15363.678526783709</v>
      </c>
      <c r="U62" s="667">
        <f t="shared" si="33"/>
        <v>-22533.39517261611</v>
      </c>
      <c r="V62" s="667">
        <f t="shared" si="33"/>
        <v>-7169.7166458324064</v>
      </c>
      <c r="W62" s="667">
        <f t="shared" si="33"/>
        <v>-14339.433291664811</v>
      </c>
      <c r="X62" s="667">
        <f t="shared" si="33"/>
        <v>-21509.149937497212</v>
      </c>
      <c r="Y62" s="667">
        <f t="shared" si="33"/>
        <v>-9043.9293842243569</v>
      </c>
      <c r="Z62" s="667">
        <f t="shared" si="33"/>
        <v>-18087.858768448714</v>
      </c>
      <c r="AA62" s="667">
        <f t="shared" si="33"/>
        <v>-28262.279325701114</v>
      </c>
      <c r="AB62" s="667">
        <f t="shared" si="33"/>
        <v>-12435.402903308481</v>
      </c>
      <c r="AC62" s="667">
        <f t="shared" si="33"/>
        <v>-25676.520573007394</v>
      </c>
      <c r="AD62" s="667">
        <f t="shared" si="33"/>
        <v>-37713.900272733685</v>
      </c>
      <c r="AE62" s="667">
        <f t="shared" si="33"/>
        <v>-9629.9037597810311</v>
      </c>
      <c r="AF62" s="667">
        <f t="shared" si="33"/>
        <v>-18056.069549589432</v>
      </c>
      <c r="AG62" s="667">
        <f t="shared" si="33"/>
        <v>-26482.235339397834</v>
      </c>
      <c r="AH62" s="667">
        <f t="shared" si="33"/>
        <v>-8426.1657898084013</v>
      </c>
      <c r="AI62" s="667">
        <f t="shared" si="33"/>
        <v>-16852.331579616803</v>
      </c>
      <c r="AJ62" s="667">
        <f t="shared" si="33"/>
        <v>-25278.497369425204</v>
      </c>
      <c r="AK62" s="667">
        <f t="shared" si="33"/>
        <v>-10453.285021370808</v>
      </c>
      <c r="AL62" s="667">
        <f t="shared" si="33"/>
        <v>-20906.570042741616</v>
      </c>
      <c r="AM62" s="667">
        <f t="shared" si="33"/>
        <v>-32666.515691783774</v>
      </c>
      <c r="AN62" s="667">
        <f t="shared" si="33"/>
        <v>-14373.266904384858</v>
      </c>
      <c r="AO62" s="667">
        <f t="shared" si="33"/>
        <v>-29652.931482474974</v>
      </c>
      <c r="AP62" s="667">
        <f t="shared" si="33"/>
        <v>-43543.535644375086</v>
      </c>
      <c r="AQ62" s="667">
        <f t="shared" si="33"/>
        <v>-11112.483329520088</v>
      </c>
      <c r="AR62" s="667">
        <f t="shared" ref="AR62:BW62" si="34" xml:space="preserve"> IF(AR56 = 1, AR55, AR58 - AR59 + AR60 - AR61)</f>
        <v>-20835.906242850164</v>
      </c>
      <c r="AS62" s="667">
        <f t="shared" si="34"/>
        <v>-30559.32915618024</v>
      </c>
      <c r="AT62" s="667">
        <f t="shared" si="34"/>
        <v>-9723.422913330076</v>
      </c>
      <c r="AU62" s="667">
        <f t="shared" si="34"/>
        <v>-19446.845826660152</v>
      </c>
      <c r="AV62" s="667">
        <f t="shared" si="34"/>
        <v>-29170.268739990228</v>
      </c>
      <c r="AW62" s="667">
        <f t="shared" si="34"/>
        <v>-12542.213208366389</v>
      </c>
      <c r="AX62" s="667">
        <f t="shared" si="34"/>
        <v>-25084.426416732771</v>
      </c>
      <c r="AY62" s="667">
        <f t="shared" si="34"/>
        <v>-39194.416276144955</v>
      </c>
      <c r="AZ62" s="667">
        <f t="shared" si="34"/>
        <v>-17245.543161503781</v>
      </c>
      <c r="BA62" s="667">
        <f t="shared" si="34"/>
        <v>-35543.081468025281</v>
      </c>
      <c r="BB62" s="667">
        <f t="shared" si="34"/>
        <v>-52177.207201226658</v>
      </c>
      <c r="BC62" s="667">
        <f t="shared" si="34"/>
        <v>-13307.300586561098</v>
      </c>
      <c r="BD62" s="667">
        <f t="shared" si="34"/>
        <v>-24951.188599802059</v>
      </c>
      <c r="BE62" s="667">
        <f t="shared" si="34"/>
        <v>-36595.07661304302</v>
      </c>
      <c r="BF62" s="667">
        <f t="shared" si="34"/>
        <v>-11643.888013240961</v>
      </c>
      <c r="BG62" s="667">
        <f t="shared" si="34"/>
        <v>-23287.776026481923</v>
      </c>
      <c r="BH62" s="667">
        <f t="shared" si="34"/>
        <v>-34931.664039722884</v>
      </c>
      <c r="BI62" s="667">
        <f t="shared" si="34"/>
        <v>-15671.814878187062</v>
      </c>
      <c r="BJ62" s="667">
        <f t="shared" si="34"/>
        <v>-31343.629756374125</v>
      </c>
      <c r="BK62" s="667">
        <f t="shared" si="34"/>
        <v>-48974.42149433458</v>
      </c>
      <c r="BL62" s="667">
        <f t="shared" si="34"/>
        <v>-21548.745457507212</v>
      </c>
      <c r="BM62" s="667">
        <f t="shared" si="34"/>
        <v>-44373.115749175297</v>
      </c>
      <c r="BN62" s="667">
        <f t="shared" si="34"/>
        <v>-65122.543287055378</v>
      </c>
      <c r="BO62" s="667">
        <f t="shared" si="34"/>
        <v>-16599.542030304059</v>
      </c>
      <c r="BP62" s="667">
        <f t="shared" si="34"/>
        <v>-31124.141306820111</v>
      </c>
      <c r="BQ62" s="667">
        <f t="shared" si="34"/>
        <v>-45648.74058333617</v>
      </c>
      <c r="BR62" s="667">
        <f t="shared" si="34"/>
        <v>-14524.599276516063</v>
      </c>
      <c r="BS62" s="667">
        <f t="shared" si="34"/>
        <v>-29049.198553032114</v>
      </c>
      <c r="BT62" s="667">
        <f t="shared" si="34"/>
        <v>-43573.797829548173</v>
      </c>
      <c r="BU62" s="667">
        <f t="shared" si="34"/>
        <v>-19947.50012205846</v>
      </c>
      <c r="BV62" s="667">
        <f t="shared" si="34"/>
        <v>-39895.00024411692</v>
      </c>
      <c r="BW62" s="667">
        <f t="shared" si="34"/>
        <v>-62335.937881432699</v>
      </c>
      <c r="BX62" s="667">
        <f t="shared" ref="BX62:CE62" si="35" xml:space="preserve"> IF(BX56 = 1, BX55, BX58 - BX59 + BX60 - BX61)</f>
        <v>-27427.812667830389</v>
      </c>
      <c r="BY62" s="667">
        <f t="shared" si="35"/>
        <v>-56437.015389557811</v>
      </c>
      <c r="BZ62" s="667">
        <f t="shared" si="35"/>
        <v>-82809.017863855464</v>
      </c>
      <c r="CA62" s="667">
        <f t="shared" si="35"/>
        <v>-21097.601979438128</v>
      </c>
      <c r="CB62" s="667">
        <f t="shared" si="35"/>
        <v>-39558.003711446494</v>
      </c>
      <c r="CC62" s="667">
        <f t="shared" si="35"/>
        <v>-58018.40544345486</v>
      </c>
      <c r="CD62" s="667">
        <f t="shared" si="35"/>
        <v>-18460.401732008366</v>
      </c>
      <c r="CE62" s="667">
        <f t="shared" si="35"/>
        <v>-36920.803464016732</v>
      </c>
      <c r="CF62" s="667">
        <f t="shared" ref="CF62" si="36" xml:space="preserve"> IF(CF56 = 1, CF55, CF58 - CF59 + CF60 - CF61)</f>
        <v>-55381.205196025097</v>
      </c>
    </row>
    <row r="63" spans="1:84" s="178" customFormat="1" x14ac:dyDescent="0.25">
      <c r="A63" s="182"/>
      <c r="B63" s="188"/>
      <c r="C63" s="179"/>
      <c r="D63" s="180"/>
      <c r="E63" s="181"/>
      <c r="F63" s="181"/>
      <c r="G63" s="181"/>
      <c r="H63" s="181"/>
      <c r="I63" s="181"/>
      <c r="J63" s="334"/>
      <c r="K63" s="334"/>
      <c r="L63" s="334"/>
      <c r="M63" s="334"/>
      <c r="N63" s="334"/>
      <c r="O63" s="334"/>
      <c r="P63" s="334"/>
      <c r="Q63" s="334"/>
      <c r="R63" s="334"/>
      <c r="S63" s="334"/>
      <c r="T63" s="334"/>
      <c r="U63" s="334"/>
      <c r="V63" s="334"/>
      <c r="W63" s="334"/>
      <c r="X63" s="334"/>
      <c r="Y63" s="334"/>
      <c r="Z63" s="334"/>
      <c r="AA63" s="334"/>
      <c r="AB63" s="334"/>
      <c r="AC63" s="334"/>
      <c r="AD63" s="334"/>
      <c r="AE63" s="417"/>
      <c r="AF63" s="417"/>
      <c r="AG63" s="417"/>
      <c r="AH63" s="417"/>
      <c r="AI63" s="417"/>
      <c r="AJ63" s="417"/>
      <c r="AK63" s="417"/>
      <c r="AL63" s="417"/>
      <c r="AM63" s="417"/>
      <c r="AN63" s="417"/>
      <c r="AO63" s="417"/>
      <c r="AP63" s="417"/>
      <c r="AQ63" s="417"/>
      <c r="AR63" s="417"/>
      <c r="AS63" s="417"/>
      <c r="AT63" s="417"/>
      <c r="AU63" s="417"/>
      <c r="AV63" s="417"/>
      <c r="AW63" s="417"/>
      <c r="AX63" s="417"/>
      <c r="AY63" s="417"/>
      <c r="AZ63" s="417"/>
      <c r="BA63" s="417"/>
      <c r="BB63" s="417"/>
      <c r="BC63" s="417"/>
      <c r="BD63" s="417"/>
      <c r="BE63" s="417"/>
      <c r="BF63" s="417"/>
      <c r="BG63" s="417"/>
      <c r="BH63" s="417"/>
      <c r="BI63" s="417"/>
      <c r="BJ63" s="417"/>
      <c r="BK63" s="417"/>
      <c r="BL63" s="417"/>
      <c r="BM63" s="417"/>
      <c r="BN63" s="417"/>
      <c r="BO63" s="417"/>
      <c r="BP63" s="417"/>
      <c r="BQ63" s="417"/>
      <c r="BR63" s="417"/>
      <c r="BS63" s="417"/>
      <c r="BT63" s="417"/>
      <c r="BU63" s="417"/>
      <c r="BV63" s="417"/>
      <c r="BW63" s="417"/>
      <c r="BX63" s="417"/>
      <c r="BY63" s="417"/>
      <c r="BZ63" s="417"/>
      <c r="CA63" s="417"/>
      <c r="CB63" s="417"/>
      <c r="CC63" s="417"/>
      <c r="CD63" s="417"/>
      <c r="CE63" s="417"/>
      <c r="CF63" s="417"/>
    </row>
    <row r="64" spans="1:84" s="178" customFormat="1" x14ac:dyDescent="0.25">
      <c r="A64" s="182"/>
      <c r="B64" s="188"/>
      <c r="C64" s="179"/>
      <c r="D64" s="106" t="s">
        <v>118</v>
      </c>
      <c r="E64" s="181"/>
      <c r="F64" s="181"/>
      <c r="G64" s="181"/>
      <c r="H64" s="181"/>
      <c r="I64" s="181"/>
      <c r="J64" s="334"/>
      <c r="K64" s="334"/>
      <c r="L64" s="334"/>
      <c r="M64" s="334"/>
      <c r="N64" s="334"/>
      <c r="O64" s="334"/>
      <c r="P64" s="334"/>
      <c r="Q64" s="334"/>
      <c r="R64" s="334"/>
      <c r="S64" s="334"/>
      <c r="T64" s="334"/>
      <c r="U64" s="334"/>
      <c r="V64" s="334"/>
      <c r="W64" s="334"/>
      <c r="X64" s="334"/>
      <c r="Y64" s="334"/>
      <c r="Z64" s="334"/>
      <c r="AA64" s="334"/>
      <c r="AB64" s="334"/>
      <c r="AC64" s="334"/>
      <c r="AD64" s="334"/>
      <c r="AE64" s="417"/>
      <c r="AF64" s="417"/>
      <c r="AG64" s="417"/>
      <c r="AH64" s="417"/>
      <c r="AI64" s="417"/>
      <c r="AJ64" s="417"/>
      <c r="AK64" s="417"/>
      <c r="AL64" s="417"/>
      <c r="AM64" s="417"/>
      <c r="AN64" s="417"/>
      <c r="AO64" s="417"/>
      <c r="AP64" s="417"/>
      <c r="AQ64" s="417"/>
      <c r="AR64" s="417"/>
      <c r="AS64" s="417"/>
      <c r="AT64" s="417"/>
      <c r="AU64" s="417"/>
      <c r="AV64" s="417"/>
      <c r="AW64" s="417"/>
      <c r="AX64" s="417"/>
      <c r="AY64" s="417"/>
      <c r="AZ64" s="417"/>
      <c r="BA64" s="417"/>
      <c r="BB64" s="417"/>
      <c r="BC64" s="417"/>
      <c r="BD64" s="417"/>
      <c r="BE64" s="417"/>
      <c r="BF64" s="417"/>
      <c r="BG64" s="417"/>
      <c r="BH64" s="417"/>
      <c r="BI64" s="417"/>
      <c r="BJ64" s="417"/>
      <c r="BK64" s="417"/>
      <c r="BL64" s="417"/>
      <c r="BM64" s="417"/>
      <c r="BN64" s="417"/>
      <c r="BO64" s="417"/>
      <c r="BP64" s="417"/>
      <c r="BQ64" s="417"/>
      <c r="BR64" s="417"/>
      <c r="BS64" s="417"/>
      <c r="BT64" s="417"/>
      <c r="BU64" s="417"/>
      <c r="BV64" s="417"/>
      <c r="BW64" s="417"/>
      <c r="BX64" s="417"/>
      <c r="BY64" s="417"/>
      <c r="BZ64" s="417"/>
      <c r="CA64" s="417"/>
      <c r="CB64" s="417"/>
      <c r="CC64" s="417"/>
      <c r="CD64" s="417"/>
      <c r="CE64" s="417"/>
      <c r="CF64" s="417"/>
    </row>
    <row r="65" spans="1:84" s="178" customFormat="1" x14ac:dyDescent="0.25">
      <c r="A65" s="179"/>
      <c r="B65" s="188"/>
      <c r="C65" s="179"/>
      <c r="D65" s="186"/>
      <c r="E65" s="181" t="str">
        <f t="shared" ref="E65:AJ65" si="37" xml:space="preserve"> E$62</f>
        <v>VAT (payable) / receivable</v>
      </c>
      <c r="F65" s="181">
        <f t="shared" si="37"/>
        <v>0</v>
      </c>
      <c r="G65" s="181" t="str">
        <f t="shared" si="37"/>
        <v>GBP</v>
      </c>
      <c r="H65" s="181">
        <f t="shared" si="37"/>
        <v>0</v>
      </c>
      <c r="I65" s="181">
        <f t="shared" si="37"/>
        <v>0</v>
      </c>
      <c r="J65" s="649">
        <f t="shared" si="37"/>
        <v>0</v>
      </c>
      <c r="K65" s="649">
        <f t="shared" si="37"/>
        <v>0</v>
      </c>
      <c r="L65" s="649">
        <f t="shared" si="37"/>
        <v>-4325</v>
      </c>
      <c r="M65" s="649">
        <f t="shared" si="37"/>
        <v>-7663.0349148583955</v>
      </c>
      <c r="N65" s="649">
        <f t="shared" si="37"/>
        <v>-15326.069829716791</v>
      </c>
      <c r="O65" s="649">
        <f t="shared" si="37"/>
        <v>-23946.984108932484</v>
      </c>
      <c r="P65" s="649">
        <f t="shared" si="37"/>
        <v>-10536.673007930294</v>
      </c>
      <c r="Q65" s="649">
        <f t="shared" si="37"/>
        <v>-21803.370594238353</v>
      </c>
      <c r="R65" s="649">
        <f t="shared" si="37"/>
        <v>-32045.822945427495</v>
      </c>
      <c r="S65" s="649">
        <f t="shared" si="37"/>
        <v>-8193.9618809513086</v>
      </c>
      <c r="T65" s="649">
        <f t="shared" si="37"/>
        <v>-15363.678526783709</v>
      </c>
      <c r="U65" s="649">
        <f t="shared" si="37"/>
        <v>-22533.39517261611</v>
      </c>
      <c r="V65" s="649">
        <f t="shared" si="37"/>
        <v>-7169.7166458324064</v>
      </c>
      <c r="W65" s="649">
        <f t="shared" si="37"/>
        <v>-14339.433291664811</v>
      </c>
      <c r="X65" s="649">
        <f t="shared" si="37"/>
        <v>-21509.149937497212</v>
      </c>
      <c r="Y65" s="649">
        <f t="shared" si="37"/>
        <v>-9043.9293842243569</v>
      </c>
      <c r="Z65" s="649">
        <f t="shared" si="37"/>
        <v>-18087.858768448714</v>
      </c>
      <c r="AA65" s="649">
        <f t="shared" si="37"/>
        <v>-28262.279325701114</v>
      </c>
      <c r="AB65" s="649">
        <f t="shared" si="37"/>
        <v>-12435.402903308481</v>
      </c>
      <c r="AC65" s="649">
        <f t="shared" si="37"/>
        <v>-25676.520573007394</v>
      </c>
      <c r="AD65" s="649">
        <f t="shared" si="37"/>
        <v>-37713.900272733685</v>
      </c>
      <c r="AE65" s="649">
        <f t="shared" si="37"/>
        <v>-9629.9037597810311</v>
      </c>
      <c r="AF65" s="649">
        <f t="shared" si="37"/>
        <v>-18056.069549589432</v>
      </c>
      <c r="AG65" s="649">
        <f t="shared" si="37"/>
        <v>-26482.235339397834</v>
      </c>
      <c r="AH65" s="649">
        <f t="shared" si="37"/>
        <v>-8426.1657898084013</v>
      </c>
      <c r="AI65" s="649">
        <f t="shared" si="37"/>
        <v>-16852.331579616803</v>
      </c>
      <c r="AJ65" s="649">
        <f t="shared" si="37"/>
        <v>-25278.497369425204</v>
      </c>
      <c r="AK65" s="649">
        <f t="shared" ref="AK65:BP65" si="38" xml:space="preserve"> AK$62</f>
        <v>-10453.285021370808</v>
      </c>
      <c r="AL65" s="649">
        <f t="shared" si="38"/>
        <v>-20906.570042741616</v>
      </c>
      <c r="AM65" s="649">
        <f t="shared" si="38"/>
        <v>-32666.515691783774</v>
      </c>
      <c r="AN65" s="649">
        <f t="shared" si="38"/>
        <v>-14373.266904384858</v>
      </c>
      <c r="AO65" s="649">
        <f t="shared" si="38"/>
        <v>-29652.931482474974</v>
      </c>
      <c r="AP65" s="649">
        <f t="shared" si="38"/>
        <v>-43543.535644375086</v>
      </c>
      <c r="AQ65" s="649">
        <f t="shared" si="38"/>
        <v>-11112.483329520088</v>
      </c>
      <c r="AR65" s="649">
        <f t="shared" si="38"/>
        <v>-20835.906242850164</v>
      </c>
      <c r="AS65" s="649">
        <f t="shared" si="38"/>
        <v>-30559.32915618024</v>
      </c>
      <c r="AT65" s="649">
        <f t="shared" si="38"/>
        <v>-9723.422913330076</v>
      </c>
      <c r="AU65" s="649">
        <f t="shared" si="38"/>
        <v>-19446.845826660152</v>
      </c>
      <c r="AV65" s="649">
        <f t="shared" si="38"/>
        <v>-29170.268739990228</v>
      </c>
      <c r="AW65" s="649">
        <f t="shared" si="38"/>
        <v>-12542.213208366389</v>
      </c>
      <c r="AX65" s="649">
        <f t="shared" si="38"/>
        <v>-25084.426416732771</v>
      </c>
      <c r="AY65" s="649">
        <f t="shared" si="38"/>
        <v>-39194.416276144955</v>
      </c>
      <c r="AZ65" s="649">
        <f t="shared" si="38"/>
        <v>-17245.543161503781</v>
      </c>
      <c r="BA65" s="649">
        <f t="shared" si="38"/>
        <v>-35543.081468025281</v>
      </c>
      <c r="BB65" s="649">
        <f t="shared" si="38"/>
        <v>-52177.207201226658</v>
      </c>
      <c r="BC65" s="649">
        <f t="shared" si="38"/>
        <v>-13307.300586561098</v>
      </c>
      <c r="BD65" s="649">
        <f t="shared" si="38"/>
        <v>-24951.188599802059</v>
      </c>
      <c r="BE65" s="649">
        <f t="shared" si="38"/>
        <v>-36595.07661304302</v>
      </c>
      <c r="BF65" s="649">
        <f t="shared" si="38"/>
        <v>-11643.888013240961</v>
      </c>
      <c r="BG65" s="649">
        <f t="shared" si="38"/>
        <v>-23287.776026481923</v>
      </c>
      <c r="BH65" s="649">
        <f t="shared" si="38"/>
        <v>-34931.664039722884</v>
      </c>
      <c r="BI65" s="649">
        <f t="shared" si="38"/>
        <v>-15671.814878187062</v>
      </c>
      <c r="BJ65" s="649">
        <f t="shared" si="38"/>
        <v>-31343.629756374125</v>
      </c>
      <c r="BK65" s="649">
        <f t="shared" si="38"/>
        <v>-48974.42149433458</v>
      </c>
      <c r="BL65" s="649">
        <f t="shared" si="38"/>
        <v>-21548.745457507212</v>
      </c>
      <c r="BM65" s="649">
        <f t="shared" si="38"/>
        <v>-44373.115749175297</v>
      </c>
      <c r="BN65" s="649">
        <f t="shared" si="38"/>
        <v>-65122.543287055378</v>
      </c>
      <c r="BO65" s="649">
        <f t="shared" si="38"/>
        <v>-16599.542030304059</v>
      </c>
      <c r="BP65" s="649">
        <f t="shared" si="38"/>
        <v>-31124.141306820111</v>
      </c>
      <c r="BQ65" s="649">
        <f t="shared" ref="BQ65:CF65" si="39" xml:space="preserve"> BQ$62</f>
        <v>-45648.74058333617</v>
      </c>
      <c r="BR65" s="649">
        <f t="shared" si="39"/>
        <v>-14524.599276516063</v>
      </c>
      <c r="BS65" s="649">
        <f t="shared" si="39"/>
        <v>-29049.198553032114</v>
      </c>
      <c r="BT65" s="649">
        <f t="shared" si="39"/>
        <v>-43573.797829548173</v>
      </c>
      <c r="BU65" s="649">
        <f t="shared" si="39"/>
        <v>-19947.50012205846</v>
      </c>
      <c r="BV65" s="649">
        <f t="shared" si="39"/>
        <v>-39895.00024411692</v>
      </c>
      <c r="BW65" s="649">
        <f t="shared" si="39"/>
        <v>-62335.937881432699</v>
      </c>
      <c r="BX65" s="649">
        <f t="shared" si="39"/>
        <v>-27427.812667830389</v>
      </c>
      <c r="BY65" s="649">
        <f t="shared" si="39"/>
        <v>-56437.015389557811</v>
      </c>
      <c r="BZ65" s="649">
        <f t="shared" si="39"/>
        <v>-82809.017863855464</v>
      </c>
      <c r="CA65" s="649">
        <f t="shared" si="39"/>
        <v>-21097.601979438128</v>
      </c>
      <c r="CB65" s="649">
        <f t="shared" si="39"/>
        <v>-39558.003711446494</v>
      </c>
      <c r="CC65" s="649">
        <f t="shared" si="39"/>
        <v>-58018.40544345486</v>
      </c>
      <c r="CD65" s="649">
        <f t="shared" si="39"/>
        <v>-18460.401732008366</v>
      </c>
      <c r="CE65" s="649">
        <f t="shared" si="39"/>
        <v>-36920.803464016732</v>
      </c>
      <c r="CF65" s="649">
        <f t="shared" si="39"/>
        <v>-55381.205196025097</v>
      </c>
    </row>
    <row r="66" spans="1:84" s="125" customFormat="1" x14ac:dyDescent="0.25">
      <c r="A66" s="123"/>
      <c r="B66" s="105"/>
      <c r="C66" s="82"/>
      <c r="D66" s="124"/>
      <c r="E66" s="51" t="s">
        <v>90</v>
      </c>
      <c r="F66" s="51"/>
      <c r="G66" s="51" t="s">
        <v>40</v>
      </c>
      <c r="H66" s="51"/>
      <c r="I66" s="51"/>
      <c r="J66" s="654"/>
      <c r="K66" s="654"/>
      <c r="L66" s="654">
        <f t="shared" ref="L66:AQ66" si="40" xml:space="preserve"> MAX(L65, 0)</f>
        <v>0</v>
      </c>
      <c r="M66" s="654">
        <f t="shared" si="40"/>
        <v>0</v>
      </c>
      <c r="N66" s="654">
        <f t="shared" si="40"/>
        <v>0</v>
      </c>
      <c r="O66" s="654">
        <f t="shared" si="40"/>
        <v>0</v>
      </c>
      <c r="P66" s="654">
        <f t="shared" si="40"/>
        <v>0</v>
      </c>
      <c r="Q66" s="654">
        <f t="shared" si="40"/>
        <v>0</v>
      </c>
      <c r="R66" s="654">
        <f t="shared" si="40"/>
        <v>0</v>
      </c>
      <c r="S66" s="654">
        <f t="shared" si="40"/>
        <v>0</v>
      </c>
      <c r="T66" s="654">
        <f t="shared" si="40"/>
        <v>0</v>
      </c>
      <c r="U66" s="654">
        <f t="shared" si="40"/>
        <v>0</v>
      </c>
      <c r="V66" s="654">
        <f t="shared" si="40"/>
        <v>0</v>
      </c>
      <c r="W66" s="654">
        <f t="shared" si="40"/>
        <v>0</v>
      </c>
      <c r="X66" s="654">
        <f t="shared" si="40"/>
        <v>0</v>
      </c>
      <c r="Y66" s="654">
        <f t="shared" si="40"/>
        <v>0</v>
      </c>
      <c r="Z66" s="654">
        <f t="shared" si="40"/>
        <v>0</v>
      </c>
      <c r="AA66" s="654">
        <f t="shared" si="40"/>
        <v>0</v>
      </c>
      <c r="AB66" s="654">
        <f xml:space="preserve"> MAX(AB65, 0)</f>
        <v>0</v>
      </c>
      <c r="AC66" s="654">
        <f t="shared" si="40"/>
        <v>0</v>
      </c>
      <c r="AD66" s="654">
        <f t="shared" si="40"/>
        <v>0</v>
      </c>
      <c r="AE66" s="654">
        <f t="shared" si="40"/>
        <v>0</v>
      </c>
      <c r="AF66" s="654">
        <f t="shared" si="40"/>
        <v>0</v>
      </c>
      <c r="AG66" s="654">
        <f t="shared" si="40"/>
        <v>0</v>
      </c>
      <c r="AH66" s="654">
        <f t="shared" si="40"/>
        <v>0</v>
      </c>
      <c r="AI66" s="654">
        <f t="shared" si="40"/>
        <v>0</v>
      </c>
      <c r="AJ66" s="654">
        <f t="shared" si="40"/>
        <v>0</v>
      </c>
      <c r="AK66" s="654">
        <f t="shared" si="40"/>
        <v>0</v>
      </c>
      <c r="AL66" s="654">
        <f t="shared" si="40"/>
        <v>0</v>
      </c>
      <c r="AM66" s="654">
        <f t="shared" si="40"/>
        <v>0</v>
      </c>
      <c r="AN66" s="654">
        <f t="shared" si="40"/>
        <v>0</v>
      </c>
      <c r="AO66" s="654">
        <f t="shared" si="40"/>
        <v>0</v>
      </c>
      <c r="AP66" s="654">
        <f t="shared" si="40"/>
        <v>0</v>
      </c>
      <c r="AQ66" s="654">
        <f t="shared" si="40"/>
        <v>0</v>
      </c>
      <c r="AR66" s="654">
        <f t="shared" ref="AR66:BW66" si="41" xml:space="preserve"> MAX(AR65, 0)</f>
        <v>0</v>
      </c>
      <c r="AS66" s="654">
        <f t="shared" si="41"/>
        <v>0</v>
      </c>
      <c r="AT66" s="654">
        <f t="shared" si="41"/>
        <v>0</v>
      </c>
      <c r="AU66" s="654">
        <f t="shared" si="41"/>
        <v>0</v>
      </c>
      <c r="AV66" s="654">
        <f t="shared" si="41"/>
        <v>0</v>
      </c>
      <c r="AW66" s="654">
        <f t="shared" si="41"/>
        <v>0</v>
      </c>
      <c r="AX66" s="654">
        <f t="shared" si="41"/>
        <v>0</v>
      </c>
      <c r="AY66" s="654">
        <f t="shared" si="41"/>
        <v>0</v>
      </c>
      <c r="AZ66" s="654">
        <f t="shared" si="41"/>
        <v>0</v>
      </c>
      <c r="BA66" s="654">
        <f t="shared" si="41"/>
        <v>0</v>
      </c>
      <c r="BB66" s="654">
        <f t="shared" si="41"/>
        <v>0</v>
      </c>
      <c r="BC66" s="654">
        <f t="shared" si="41"/>
        <v>0</v>
      </c>
      <c r="BD66" s="654">
        <f t="shared" si="41"/>
        <v>0</v>
      </c>
      <c r="BE66" s="654">
        <f t="shared" si="41"/>
        <v>0</v>
      </c>
      <c r="BF66" s="654">
        <f t="shared" si="41"/>
        <v>0</v>
      </c>
      <c r="BG66" s="654">
        <f t="shared" si="41"/>
        <v>0</v>
      </c>
      <c r="BH66" s="654">
        <f t="shared" si="41"/>
        <v>0</v>
      </c>
      <c r="BI66" s="654">
        <f t="shared" si="41"/>
        <v>0</v>
      </c>
      <c r="BJ66" s="654">
        <f t="shared" si="41"/>
        <v>0</v>
      </c>
      <c r="BK66" s="654">
        <f t="shared" si="41"/>
        <v>0</v>
      </c>
      <c r="BL66" s="654">
        <f t="shared" si="41"/>
        <v>0</v>
      </c>
      <c r="BM66" s="654">
        <f t="shared" si="41"/>
        <v>0</v>
      </c>
      <c r="BN66" s="654">
        <f t="shared" si="41"/>
        <v>0</v>
      </c>
      <c r="BO66" s="654">
        <f t="shared" si="41"/>
        <v>0</v>
      </c>
      <c r="BP66" s="654">
        <f t="shared" si="41"/>
        <v>0</v>
      </c>
      <c r="BQ66" s="654">
        <f t="shared" si="41"/>
        <v>0</v>
      </c>
      <c r="BR66" s="654">
        <f t="shared" si="41"/>
        <v>0</v>
      </c>
      <c r="BS66" s="654">
        <f t="shared" si="41"/>
        <v>0</v>
      </c>
      <c r="BT66" s="654">
        <f t="shared" si="41"/>
        <v>0</v>
      </c>
      <c r="BU66" s="654">
        <f t="shared" si="41"/>
        <v>0</v>
      </c>
      <c r="BV66" s="654">
        <f t="shared" si="41"/>
        <v>0</v>
      </c>
      <c r="BW66" s="654">
        <f t="shared" si="41"/>
        <v>0</v>
      </c>
      <c r="BX66" s="654">
        <f t="shared" ref="BX66:CE66" si="42" xml:space="preserve"> MAX(BX65, 0)</f>
        <v>0</v>
      </c>
      <c r="BY66" s="654">
        <f t="shared" si="42"/>
        <v>0</v>
      </c>
      <c r="BZ66" s="654">
        <f t="shared" si="42"/>
        <v>0</v>
      </c>
      <c r="CA66" s="654">
        <f t="shared" si="42"/>
        <v>0</v>
      </c>
      <c r="CB66" s="654">
        <f t="shared" si="42"/>
        <v>0</v>
      </c>
      <c r="CC66" s="654">
        <f t="shared" si="42"/>
        <v>0</v>
      </c>
      <c r="CD66" s="654">
        <f t="shared" si="42"/>
        <v>0</v>
      </c>
      <c r="CE66" s="654">
        <f t="shared" si="42"/>
        <v>0</v>
      </c>
      <c r="CF66" s="654">
        <f t="shared" ref="CF66" si="43" xml:space="preserve"> MAX(CF65, 0)</f>
        <v>0</v>
      </c>
    </row>
    <row r="67" spans="1:84" s="125" customFormat="1" x14ac:dyDescent="0.25">
      <c r="A67" s="123"/>
      <c r="B67" s="105"/>
      <c r="C67" s="82"/>
      <c r="D67" s="124"/>
      <c r="E67" s="51" t="s">
        <v>89</v>
      </c>
      <c r="F67" s="51"/>
      <c r="G67" s="51" t="s">
        <v>40</v>
      </c>
      <c r="H67" s="345"/>
      <c r="I67" s="51"/>
      <c r="J67" s="654"/>
      <c r="K67" s="654"/>
      <c r="L67" s="654">
        <f t="shared" ref="L67:AQ67" si="44" xml:space="preserve"> MIN(L65, 0) * -1</f>
        <v>4325</v>
      </c>
      <c r="M67" s="654">
        <f t="shared" si="44"/>
        <v>7663.0349148583955</v>
      </c>
      <c r="N67" s="654">
        <f t="shared" si="44"/>
        <v>15326.069829716791</v>
      </c>
      <c r="O67" s="654">
        <f t="shared" si="44"/>
        <v>23946.984108932484</v>
      </c>
      <c r="P67" s="654">
        <f t="shared" si="44"/>
        <v>10536.673007930294</v>
      </c>
      <c r="Q67" s="654">
        <f t="shared" si="44"/>
        <v>21803.370594238353</v>
      </c>
      <c r="R67" s="654">
        <f t="shared" si="44"/>
        <v>32045.822945427495</v>
      </c>
      <c r="S67" s="654">
        <f t="shared" si="44"/>
        <v>8193.9618809513086</v>
      </c>
      <c r="T67" s="654">
        <f t="shared" si="44"/>
        <v>15363.678526783709</v>
      </c>
      <c r="U67" s="654">
        <f t="shared" si="44"/>
        <v>22533.39517261611</v>
      </c>
      <c r="V67" s="654">
        <f t="shared" si="44"/>
        <v>7169.7166458324064</v>
      </c>
      <c r="W67" s="654">
        <f t="shared" si="44"/>
        <v>14339.433291664811</v>
      </c>
      <c r="X67" s="654">
        <f t="shared" si="44"/>
        <v>21509.149937497212</v>
      </c>
      <c r="Y67" s="654">
        <f t="shared" si="44"/>
        <v>9043.9293842243569</v>
      </c>
      <c r="Z67" s="654">
        <f t="shared" si="44"/>
        <v>18087.858768448714</v>
      </c>
      <c r="AA67" s="654">
        <f xml:space="preserve"> MIN(AA65, 0) * -1</f>
        <v>28262.279325701114</v>
      </c>
      <c r="AB67" s="654">
        <f xml:space="preserve"> MIN(AB65, 0) * -1</f>
        <v>12435.402903308481</v>
      </c>
      <c r="AC67" s="654">
        <f t="shared" si="44"/>
        <v>25676.520573007394</v>
      </c>
      <c r="AD67" s="654">
        <f t="shared" si="44"/>
        <v>37713.900272733685</v>
      </c>
      <c r="AE67" s="654">
        <f t="shared" si="44"/>
        <v>9629.9037597810311</v>
      </c>
      <c r="AF67" s="654">
        <f t="shared" si="44"/>
        <v>18056.069549589432</v>
      </c>
      <c r="AG67" s="654">
        <f t="shared" si="44"/>
        <v>26482.235339397834</v>
      </c>
      <c r="AH67" s="654">
        <f t="shared" si="44"/>
        <v>8426.1657898084013</v>
      </c>
      <c r="AI67" s="654">
        <f t="shared" si="44"/>
        <v>16852.331579616803</v>
      </c>
      <c r="AJ67" s="654">
        <f t="shared" si="44"/>
        <v>25278.497369425204</v>
      </c>
      <c r="AK67" s="654">
        <f t="shared" si="44"/>
        <v>10453.285021370808</v>
      </c>
      <c r="AL67" s="654">
        <f t="shared" si="44"/>
        <v>20906.570042741616</v>
      </c>
      <c r="AM67" s="654">
        <f t="shared" si="44"/>
        <v>32666.515691783774</v>
      </c>
      <c r="AN67" s="654">
        <f t="shared" si="44"/>
        <v>14373.266904384858</v>
      </c>
      <c r="AO67" s="654">
        <f t="shared" si="44"/>
        <v>29652.931482474974</v>
      </c>
      <c r="AP67" s="654">
        <f t="shared" si="44"/>
        <v>43543.535644375086</v>
      </c>
      <c r="AQ67" s="654">
        <f t="shared" si="44"/>
        <v>11112.483329520088</v>
      </c>
      <c r="AR67" s="654">
        <f t="shared" ref="AR67:BW67" si="45" xml:space="preserve"> MIN(AR65, 0) * -1</f>
        <v>20835.906242850164</v>
      </c>
      <c r="AS67" s="654">
        <f t="shared" si="45"/>
        <v>30559.32915618024</v>
      </c>
      <c r="AT67" s="654">
        <f t="shared" si="45"/>
        <v>9723.422913330076</v>
      </c>
      <c r="AU67" s="654">
        <f t="shared" si="45"/>
        <v>19446.845826660152</v>
      </c>
      <c r="AV67" s="654">
        <f t="shared" si="45"/>
        <v>29170.268739990228</v>
      </c>
      <c r="AW67" s="654">
        <f t="shared" si="45"/>
        <v>12542.213208366389</v>
      </c>
      <c r="AX67" s="654">
        <f t="shared" si="45"/>
        <v>25084.426416732771</v>
      </c>
      <c r="AY67" s="654">
        <f t="shared" si="45"/>
        <v>39194.416276144955</v>
      </c>
      <c r="AZ67" s="654">
        <f t="shared" si="45"/>
        <v>17245.543161503781</v>
      </c>
      <c r="BA67" s="654">
        <f t="shared" si="45"/>
        <v>35543.081468025281</v>
      </c>
      <c r="BB67" s="654">
        <f t="shared" si="45"/>
        <v>52177.207201226658</v>
      </c>
      <c r="BC67" s="654">
        <f t="shared" si="45"/>
        <v>13307.300586561098</v>
      </c>
      <c r="BD67" s="654">
        <f t="shared" si="45"/>
        <v>24951.188599802059</v>
      </c>
      <c r="BE67" s="654">
        <f t="shared" si="45"/>
        <v>36595.07661304302</v>
      </c>
      <c r="BF67" s="654">
        <f t="shared" si="45"/>
        <v>11643.888013240961</v>
      </c>
      <c r="BG67" s="654">
        <f t="shared" si="45"/>
        <v>23287.776026481923</v>
      </c>
      <c r="BH67" s="654">
        <f t="shared" si="45"/>
        <v>34931.664039722884</v>
      </c>
      <c r="BI67" s="654">
        <f t="shared" si="45"/>
        <v>15671.814878187062</v>
      </c>
      <c r="BJ67" s="654">
        <f t="shared" si="45"/>
        <v>31343.629756374125</v>
      </c>
      <c r="BK67" s="654">
        <f t="shared" si="45"/>
        <v>48974.42149433458</v>
      </c>
      <c r="BL67" s="654">
        <f t="shared" si="45"/>
        <v>21548.745457507212</v>
      </c>
      <c r="BM67" s="654">
        <f t="shared" si="45"/>
        <v>44373.115749175297</v>
      </c>
      <c r="BN67" s="654">
        <f t="shared" si="45"/>
        <v>65122.543287055378</v>
      </c>
      <c r="BO67" s="654">
        <f t="shared" si="45"/>
        <v>16599.542030304059</v>
      </c>
      <c r="BP67" s="654">
        <f t="shared" si="45"/>
        <v>31124.141306820111</v>
      </c>
      <c r="BQ67" s="654">
        <f t="shared" si="45"/>
        <v>45648.74058333617</v>
      </c>
      <c r="BR67" s="654">
        <f t="shared" si="45"/>
        <v>14524.599276516063</v>
      </c>
      <c r="BS67" s="654">
        <f t="shared" si="45"/>
        <v>29049.198553032114</v>
      </c>
      <c r="BT67" s="654">
        <f t="shared" si="45"/>
        <v>43573.797829548173</v>
      </c>
      <c r="BU67" s="654">
        <f t="shared" si="45"/>
        <v>19947.50012205846</v>
      </c>
      <c r="BV67" s="654">
        <f t="shared" si="45"/>
        <v>39895.00024411692</v>
      </c>
      <c r="BW67" s="654">
        <f t="shared" si="45"/>
        <v>62335.937881432699</v>
      </c>
      <c r="BX67" s="654">
        <f t="shared" ref="BX67:CE67" si="46" xml:space="preserve"> MIN(BX65, 0) * -1</f>
        <v>27427.812667830389</v>
      </c>
      <c r="BY67" s="654">
        <f t="shared" si="46"/>
        <v>56437.015389557811</v>
      </c>
      <c r="BZ67" s="654">
        <f t="shared" si="46"/>
        <v>82809.017863855464</v>
      </c>
      <c r="CA67" s="654">
        <f t="shared" si="46"/>
        <v>21097.601979438128</v>
      </c>
      <c r="CB67" s="654">
        <f t="shared" si="46"/>
        <v>39558.003711446494</v>
      </c>
      <c r="CC67" s="654">
        <f t="shared" si="46"/>
        <v>58018.40544345486</v>
      </c>
      <c r="CD67" s="654">
        <f t="shared" si="46"/>
        <v>18460.401732008366</v>
      </c>
      <c r="CE67" s="654">
        <f t="shared" si="46"/>
        <v>36920.803464016732</v>
      </c>
      <c r="CF67" s="654">
        <f t="shared" ref="CF67" si="47" xml:space="preserve"> MIN(CF65, 0) * -1</f>
        <v>55381.205196025097</v>
      </c>
    </row>
    <row r="68" spans="1:84" s="178" customFormat="1" x14ac:dyDescent="0.25">
      <c r="A68" s="182"/>
      <c r="B68" s="188"/>
      <c r="C68" s="179"/>
      <c r="D68" s="180"/>
      <c r="E68" s="181"/>
      <c r="F68" s="181"/>
      <c r="G68" s="181"/>
      <c r="H68" s="181"/>
      <c r="I68" s="181"/>
      <c r="J68" s="334"/>
      <c r="K68" s="334"/>
      <c r="L68" s="334"/>
      <c r="M68" s="334"/>
      <c r="N68" s="334"/>
      <c r="O68" s="334"/>
      <c r="P68" s="334"/>
      <c r="Q68" s="334"/>
      <c r="R68" s="334"/>
      <c r="S68" s="334"/>
      <c r="T68" s="334"/>
      <c r="U68" s="334"/>
      <c r="V68" s="334"/>
      <c r="W68" s="334"/>
      <c r="X68" s="334"/>
      <c r="Y68" s="334"/>
      <c r="Z68" s="334"/>
      <c r="AA68" s="334"/>
      <c r="AB68" s="334"/>
      <c r="AC68" s="334"/>
      <c r="AD68" s="334"/>
      <c r="AE68" s="417"/>
      <c r="AF68" s="417"/>
      <c r="AG68" s="417"/>
      <c r="AH68" s="417"/>
      <c r="AI68" s="417"/>
      <c r="AJ68" s="417"/>
      <c r="AK68" s="417"/>
      <c r="AL68" s="417"/>
      <c r="AM68" s="417"/>
      <c r="AN68" s="417"/>
      <c r="AO68" s="417"/>
      <c r="AP68" s="417"/>
      <c r="AQ68" s="417"/>
      <c r="AR68" s="417"/>
      <c r="AS68" s="417"/>
      <c r="AT68" s="417"/>
      <c r="AU68" s="417"/>
      <c r="AV68" s="417"/>
      <c r="AW68" s="417"/>
      <c r="AX68" s="417"/>
      <c r="AY68" s="417"/>
      <c r="AZ68" s="417"/>
      <c r="BA68" s="417"/>
      <c r="BB68" s="417"/>
      <c r="BC68" s="417"/>
      <c r="BD68" s="417"/>
      <c r="BE68" s="417"/>
      <c r="BF68" s="417"/>
      <c r="BG68" s="417"/>
      <c r="BH68" s="417"/>
      <c r="BI68" s="417"/>
      <c r="BJ68" s="417"/>
      <c r="BK68" s="417"/>
      <c r="BL68" s="417"/>
      <c r="BM68" s="417"/>
      <c r="BN68" s="417"/>
      <c r="BO68" s="417"/>
      <c r="BP68" s="417"/>
      <c r="BQ68" s="417"/>
      <c r="BR68" s="417"/>
      <c r="BS68" s="417"/>
      <c r="BT68" s="417"/>
      <c r="BU68" s="417"/>
      <c r="BV68" s="417"/>
      <c r="BW68" s="417"/>
      <c r="BX68" s="417"/>
      <c r="BY68" s="417"/>
      <c r="BZ68" s="417"/>
      <c r="CA68" s="417"/>
      <c r="CB68" s="417"/>
      <c r="CC68" s="417"/>
      <c r="CD68" s="417"/>
      <c r="CE68" s="417"/>
      <c r="CF68" s="417"/>
    </row>
    <row r="69" spans="1:84" s="178" customFormat="1" ht="12.6" customHeight="1" x14ac:dyDescent="0.25">
      <c r="A69" s="182"/>
      <c r="B69" s="188"/>
      <c r="C69" s="179"/>
      <c r="D69" s="180"/>
      <c r="E69" s="181"/>
      <c r="F69" s="181"/>
      <c r="G69" s="181"/>
      <c r="H69" s="181"/>
      <c r="I69" s="181"/>
      <c r="J69" s="334"/>
      <c r="K69" s="334"/>
      <c r="L69" s="334"/>
      <c r="M69" s="334"/>
      <c r="N69" s="334"/>
      <c r="O69" s="334"/>
      <c r="P69" s="334"/>
      <c r="Q69" s="334"/>
      <c r="R69" s="334"/>
      <c r="S69" s="334"/>
      <c r="T69" s="334"/>
      <c r="U69" s="334"/>
      <c r="V69" s="334"/>
      <c r="W69" s="334"/>
      <c r="X69" s="334"/>
      <c r="Y69" s="334"/>
      <c r="Z69" s="334"/>
      <c r="AA69" s="334"/>
      <c r="AB69" s="334"/>
      <c r="AC69" s="334"/>
      <c r="AD69" s="334"/>
      <c r="AE69" s="417"/>
      <c r="AF69" s="417"/>
      <c r="AG69" s="417"/>
      <c r="AH69" s="417"/>
      <c r="AI69" s="417"/>
      <c r="AJ69" s="417"/>
      <c r="AK69" s="417"/>
      <c r="AL69" s="417"/>
      <c r="AM69" s="417"/>
      <c r="AN69" s="417"/>
      <c r="AO69" s="417"/>
      <c r="AP69" s="417"/>
      <c r="AQ69" s="417"/>
      <c r="AR69" s="417"/>
      <c r="AS69" s="417"/>
      <c r="AT69" s="417"/>
      <c r="AU69" s="417"/>
      <c r="AV69" s="417"/>
      <c r="AW69" s="417"/>
      <c r="AX69" s="417"/>
      <c r="AY69" s="417"/>
      <c r="AZ69" s="417"/>
      <c r="BA69" s="417"/>
      <c r="BB69" s="417"/>
      <c r="BC69" s="417"/>
      <c r="BD69" s="417"/>
      <c r="BE69" s="417"/>
      <c r="BF69" s="417"/>
      <c r="BG69" s="417"/>
      <c r="BH69" s="417"/>
      <c r="BI69" s="417"/>
      <c r="BJ69" s="417"/>
      <c r="BK69" s="417"/>
      <c r="BL69" s="417"/>
      <c r="BM69" s="417"/>
      <c r="BN69" s="417"/>
      <c r="BO69" s="417"/>
      <c r="BP69" s="417"/>
      <c r="BQ69" s="417"/>
      <c r="BR69" s="417"/>
      <c r="BS69" s="417"/>
      <c r="BT69" s="417"/>
      <c r="BU69" s="417"/>
      <c r="BV69" s="417"/>
      <c r="BW69" s="417"/>
      <c r="BX69" s="417"/>
      <c r="BY69" s="417"/>
      <c r="BZ69" s="417"/>
      <c r="CA69" s="417"/>
      <c r="CB69" s="417"/>
      <c r="CC69" s="417"/>
      <c r="CD69" s="417"/>
      <c r="CE69" s="417"/>
      <c r="CF69" s="417"/>
    </row>
    <row r="70" spans="1:84" s="141" customFormat="1" x14ac:dyDescent="0.25">
      <c r="A70" s="190"/>
      <c r="B70" s="232" t="s">
        <v>208</v>
      </c>
      <c r="C70" s="190"/>
      <c r="D70" s="190"/>
      <c r="E70" s="190"/>
      <c r="F70" s="190"/>
      <c r="G70" s="190"/>
      <c r="H70" s="190"/>
      <c r="I70" s="190"/>
      <c r="J70" s="410"/>
      <c r="K70" s="410"/>
      <c r="L70" s="410"/>
      <c r="M70" s="410"/>
      <c r="N70" s="410"/>
      <c r="O70" s="410"/>
      <c r="P70" s="410"/>
      <c r="Q70" s="410"/>
      <c r="R70" s="410"/>
      <c r="S70" s="410"/>
      <c r="T70" s="410"/>
      <c r="U70" s="410"/>
      <c r="V70" s="410"/>
      <c r="W70" s="410"/>
      <c r="X70" s="410"/>
      <c r="Y70" s="410"/>
      <c r="Z70" s="410"/>
      <c r="AA70" s="410"/>
      <c r="AB70" s="410"/>
      <c r="AC70" s="410"/>
      <c r="AD70" s="410"/>
      <c r="AE70" s="410"/>
      <c r="AF70" s="410"/>
      <c r="AG70" s="410"/>
      <c r="AH70" s="410"/>
      <c r="AI70" s="410"/>
      <c r="AJ70" s="410"/>
      <c r="AK70" s="410"/>
      <c r="AL70" s="410"/>
      <c r="AM70" s="410"/>
      <c r="AN70" s="410"/>
      <c r="AO70" s="410"/>
      <c r="AP70" s="410"/>
      <c r="AQ70" s="410"/>
      <c r="AR70" s="410"/>
      <c r="AS70" s="410"/>
      <c r="AT70" s="410"/>
      <c r="AU70" s="410"/>
      <c r="AV70" s="410"/>
      <c r="AW70" s="410"/>
      <c r="AX70" s="410"/>
      <c r="AY70" s="410"/>
      <c r="AZ70" s="410"/>
      <c r="BA70" s="410"/>
      <c r="BB70" s="410"/>
      <c r="BC70" s="410"/>
      <c r="BD70" s="410"/>
      <c r="BE70" s="410"/>
      <c r="BF70" s="410"/>
      <c r="BG70" s="410"/>
      <c r="BH70" s="410"/>
      <c r="BI70" s="410"/>
      <c r="BJ70" s="410"/>
      <c r="BK70" s="410"/>
      <c r="BL70" s="410"/>
      <c r="BM70" s="410"/>
      <c r="BN70" s="410"/>
      <c r="BO70" s="410"/>
      <c r="BP70" s="410"/>
      <c r="BQ70" s="410"/>
      <c r="BR70" s="410"/>
      <c r="BS70" s="410"/>
      <c r="BT70" s="410"/>
      <c r="BU70" s="410"/>
      <c r="BV70" s="410"/>
      <c r="BW70" s="410"/>
      <c r="BX70" s="410"/>
      <c r="BY70" s="410"/>
      <c r="BZ70" s="410"/>
      <c r="CA70" s="410"/>
      <c r="CB70" s="410"/>
      <c r="CC70" s="410"/>
      <c r="CD70" s="410"/>
      <c r="CE70" s="410"/>
      <c r="CF70" s="410"/>
    </row>
    <row r="71" spans="1:84" x14ac:dyDescent="0.25">
      <c r="A71" s="116"/>
      <c r="D71" s="114"/>
      <c r="E71" s="115"/>
      <c r="F71" s="115"/>
      <c r="G71" s="115"/>
      <c r="H71" s="115"/>
      <c r="I71" s="115"/>
      <c r="CF71" s="417"/>
    </row>
    <row r="72" spans="1:84" s="178" customFormat="1" x14ac:dyDescent="0.25">
      <c r="A72" s="182"/>
      <c r="B72" s="188"/>
      <c r="C72" s="179"/>
      <c r="D72" s="180"/>
      <c r="E72" s="181" t="str">
        <f t="shared" ref="E72:AJ72" si="48" xml:space="preserve"> E$66</f>
        <v>VAT receivable</v>
      </c>
      <c r="F72" s="181">
        <f t="shared" si="48"/>
        <v>0</v>
      </c>
      <c r="G72" s="181" t="str">
        <f t="shared" si="48"/>
        <v>GBP</v>
      </c>
      <c r="H72" s="181">
        <f t="shared" si="48"/>
        <v>0</v>
      </c>
      <c r="I72" s="181">
        <f t="shared" si="48"/>
        <v>0</v>
      </c>
      <c r="J72" s="649">
        <f t="shared" si="48"/>
        <v>0</v>
      </c>
      <c r="K72" s="59">
        <f t="shared" si="48"/>
        <v>0</v>
      </c>
      <c r="L72" s="649">
        <f t="shared" si="48"/>
        <v>0</v>
      </c>
      <c r="M72" s="649">
        <f t="shared" si="48"/>
        <v>0</v>
      </c>
      <c r="N72" s="649">
        <f t="shared" si="48"/>
        <v>0</v>
      </c>
      <c r="O72" s="649">
        <f t="shared" si="48"/>
        <v>0</v>
      </c>
      <c r="P72" s="649">
        <f t="shared" si="48"/>
        <v>0</v>
      </c>
      <c r="Q72" s="649">
        <f t="shared" si="48"/>
        <v>0</v>
      </c>
      <c r="R72" s="649">
        <f t="shared" si="48"/>
        <v>0</v>
      </c>
      <c r="S72" s="649">
        <f t="shared" si="48"/>
        <v>0</v>
      </c>
      <c r="T72" s="649">
        <f t="shared" si="48"/>
        <v>0</v>
      </c>
      <c r="U72" s="649">
        <f t="shared" si="48"/>
        <v>0</v>
      </c>
      <c r="V72" s="649">
        <f t="shared" si="48"/>
        <v>0</v>
      </c>
      <c r="W72" s="649">
        <f t="shared" si="48"/>
        <v>0</v>
      </c>
      <c r="X72" s="649">
        <f t="shared" si="48"/>
        <v>0</v>
      </c>
      <c r="Y72" s="649">
        <f t="shared" si="48"/>
        <v>0</v>
      </c>
      <c r="Z72" s="649">
        <f t="shared" si="48"/>
        <v>0</v>
      </c>
      <c r="AA72" s="649">
        <f t="shared" si="48"/>
        <v>0</v>
      </c>
      <c r="AB72" s="649">
        <f t="shared" si="48"/>
        <v>0</v>
      </c>
      <c r="AC72" s="649">
        <f t="shared" si="48"/>
        <v>0</v>
      </c>
      <c r="AD72" s="649">
        <f t="shared" si="48"/>
        <v>0</v>
      </c>
      <c r="AE72" s="649">
        <f t="shared" si="48"/>
        <v>0</v>
      </c>
      <c r="AF72" s="649">
        <f t="shared" si="48"/>
        <v>0</v>
      </c>
      <c r="AG72" s="649">
        <f t="shared" si="48"/>
        <v>0</v>
      </c>
      <c r="AH72" s="649">
        <f t="shared" si="48"/>
        <v>0</v>
      </c>
      <c r="AI72" s="649">
        <f t="shared" si="48"/>
        <v>0</v>
      </c>
      <c r="AJ72" s="649">
        <f t="shared" si="48"/>
        <v>0</v>
      </c>
      <c r="AK72" s="649">
        <f t="shared" ref="AK72:BP72" si="49" xml:space="preserve"> AK$66</f>
        <v>0</v>
      </c>
      <c r="AL72" s="649">
        <f t="shared" si="49"/>
        <v>0</v>
      </c>
      <c r="AM72" s="649">
        <f t="shared" si="49"/>
        <v>0</v>
      </c>
      <c r="AN72" s="649">
        <f t="shared" si="49"/>
        <v>0</v>
      </c>
      <c r="AO72" s="649">
        <f t="shared" si="49"/>
        <v>0</v>
      </c>
      <c r="AP72" s="649">
        <f t="shared" si="49"/>
        <v>0</v>
      </c>
      <c r="AQ72" s="649">
        <f t="shared" si="49"/>
        <v>0</v>
      </c>
      <c r="AR72" s="649">
        <f t="shared" si="49"/>
        <v>0</v>
      </c>
      <c r="AS72" s="649">
        <f t="shared" si="49"/>
        <v>0</v>
      </c>
      <c r="AT72" s="649">
        <f t="shared" si="49"/>
        <v>0</v>
      </c>
      <c r="AU72" s="649">
        <f t="shared" si="49"/>
        <v>0</v>
      </c>
      <c r="AV72" s="649">
        <f t="shared" si="49"/>
        <v>0</v>
      </c>
      <c r="AW72" s="649">
        <f t="shared" si="49"/>
        <v>0</v>
      </c>
      <c r="AX72" s="649">
        <f t="shared" si="49"/>
        <v>0</v>
      </c>
      <c r="AY72" s="649">
        <f t="shared" si="49"/>
        <v>0</v>
      </c>
      <c r="AZ72" s="649">
        <f t="shared" si="49"/>
        <v>0</v>
      </c>
      <c r="BA72" s="649">
        <f t="shared" si="49"/>
        <v>0</v>
      </c>
      <c r="BB72" s="649">
        <f t="shared" si="49"/>
        <v>0</v>
      </c>
      <c r="BC72" s="649">
        <f t="shared" si="49"/>
        <v>0</v>
      </c>
      <c r="BD72" s="649">
        <f t="shared" si="49"/>
        <v>0</v>
      </c>
      <c r="BE72" s="649">
        <f t="shared" si="49"/>
        <v>0</v>
      </c>
      <c r="BF72" s="649">
        <f t="shared" si="49"/>
        <v>0</v>
      </c>
      <c r="BG72" s="649">
        <f t="shared" si="49"/>
        <v>0</v>
      </c>
      <c r="BH72" s="649">
        <f t="shared" si="49"/>
        <v>0</v>
      </c>
      <c r="BI72" s="649">
        <f t="shared" si="49"/>
        <v>0</v>
      </c>
      <c r="BJ72" s="649">
        <f t="shared" si="49"/>
        <v>0</v>
      </c>
      <c r="BK72" s="649">
        <f t="shared" si="49"/>
        <v>0</v>
      </c>
      <c r="BL72" s="649">
        <f t="shared" si="49"/>
        <v>0</v>
      </c>
      <c r="BM72" s="649">
        <f t="shared" si="49"/>
        <v>0</v>
      </c>
      <c r="BN72" s="649">
        <f t="shared" si="49"/>
        <v>0</v>
      </c>
      <c r="BO72" s="649">
        <f t="shared" si="49"/>
        <v>0</v>
      </c>
      <c r="BP72" s="649">
        <f t="shared" si="49"/>
        <v>0</v>
      </c>
      <c r="BQ72" s="649">
        <f t="shared" ref="BQ72:CF72" si="50" xml:space="preserve"> BQ$66</f>
        <v>0</v>
      </c>
      <c r="BR72" s="649">
        <f t="shared" si="50"/>
        <v>0</v>
      </c>
      <c r="BS72" s="649">
        <f t="shared" si="50"/>
        <v>0</v>
      </c>
      <c r="BT72" s="649">
        <f t="shared" si="50"/>
        <v>0</v>
      </c>
      <c r="BU72" s="649">
        <f t="shared" si="50"/>
        <v>0</v>
      </c>
      <c r="BV72" s="649">
        <f t="shared" si="50"/>
        <v>0</v>
      </c>
      <c r="BW72" s="649">
        <f t="shared" si="50"/>
        <v>0</v>
      </c>
      <c r="BX72" s="649">
        <f t="shared" si="50"/>
        <v>0</v>
      </c>
      <c r="BY72" s="649">
        <f t="shared" si="50"/>
        <v>0</v>
      </c>
      <c r="BZ72" s="649">
        <f t="shared" si="50"/>
        <v>0</v>
      </c>
      <c r="CA72" s="649">
        <f t="shared" si="50"/>
        <v>0</v>
      </c>
      <c r="CB72" s="649">
        <f t="shared" si="50"/>
        <v>0</v>
      </c>
      <c r="CC72" s="649">
        <f t="shared" si="50"/>
        <v>0</v>
      </c>
      <c r="CD72" s="649">
        <f t="shared" si="50"/>
        <v>0</v>
      </c>
      <c r="CE72" s="649">
        <f t="shared" si="50"/>
        <v>0</v>
      </c>
      <c r="CF72" s="649">
        <f t="shared" si="50"/>
        <v>0</v>
      </c>
    </row>
    <row r="73" spans="1:84" s="349" customFormat="1" x14ac:dyDescent="0.25">
      <c r="A73" s="346"/>
      <c r="B73" s="355"/>
      <c r="C73" s="347"/>
      <c r="D73" s="348"/>
      <c r="E73" s="357" t="str">
        <f>Time!E$17</f>
        <v>First model column flag</v>
      </c>
      <c r="F73" s="357">
        <f>Time!F$17</f>
        <v>0</v>
      </c>
      <c r="G73" s="357" t="str">
        <f>Time!G$17</f>
        <v>flag</v>
      </c>
      <c r="H73" s="357">
        <f>Time!H$17</f>
        <v>0</v>
      </c>
      <c r="I73" s="357">
        <f>Time!I$17</f>
        <v>0</v>
      </c>
      <c r="J73" s="653">
        <f>Time!J$17</f>
        <v>1</v>
      </c>
      <c r="K73" s="653">
        <f>Time!K$17</f>
        <v>0</v>
      </c>
      <c r="L73" s="653">
        <f>Time!L$17</f>
        <v>1</v>
      </c>
      <c r="M73" s="653">
        <f>Time!M$17</f>
        <v>0</v>
      </c>
      <c r="N73" s="653">
        <f>Time!N$17</f>
        <v>0</v>
      </c>
      <c r="O73" s="653">
        <f>Time!O$17</f>
        <v>0</v>
      </c>
      <c r="P73" s="653">
        <f>Time!P$17</f>
        <v>0</v>
      </c>
      <c r="Q73" s="653">
        <f>Time!Q$17</f>
        <v>0</v>
      </c>
      <c r="R73" s="653">
        <f>Time!R$17</f>
        <v>0</v>
      </c>
      <c r="S73" s="653">
        <f>Time!S$17</f>
        <v>0</v>
      </c>
      <c r="T73" s="653">
        <f>Time!T$17</f>
        <v>0</v>
      </c>
      <c r="U73" s="653">
        <f>Time!U$17</f>
        <v>0</v>
      </c>
      <c r="V73" s="653">
        <f>Time!V$17</f>
        <v>0</v>
      </c>
      <c r="W73" s="653">
        <f>Time!W$17</f>
        <v>0</v>
      </c>
      <c r="X73" s="653">
        <f>Time!X$17</f>
        <v>0</v>
      </c>
      <c r="Y73" s="653">
        <f>Time!Y$17</f>
        <v>0</v>
      </c>
      <c r="Z73" s="653">
        <f>Time!Z$17</f>
        <v>0</v>
      </c>
      <c r="AA73" s="653">
        <f>Time!AA$17</f>
        <v>0</v>
      </c>
      <c r="AB73" s="653">
        <f>Time!AB$17</f>
        <v>0</v>
      </c>
      <c r="AC73" s="653">
        <f>Time!AC$17</f>
        <v>0</v>
      </c>
      <c r="AD73" s="653">
        <f>Time!AD$17</f>
        <v>0</v>
      </c>
      <c r="AE73" s="653">
        <f>Time!AE$17</f>
        <v>0</v>
      </c>
      <c r="AF73" s="653">
        <f>Time!AF$17</f>
        <v>0</v>
      </c>
      <c r="AG73" s="653">
        <f>Time!AG$17</f>
        <v>0</v>
      </c>
      <c r="AH73" s="653">
        <f>Time!AH$17</f>
        <v>0</v>
      </c>
      <c r="AI73" s="653">
        <f>Time!AI$17</f>
        <v>0</v>
      </c>
      <c r="AJ73" s="653">
        <f>Time!AJ$17</f>
        <v>0</v>
      </c>
      <c r="AK73" s="653">
        <f>Time!AK$17</f>
        <v>0</v>
      </c>
      <c r="AL73" s="653">
        <f>Time!AL$17</f>
        <v>0</v>
      </c>
      <c r="AM73" s="653">
        <f>Time!AM$17</f>
        <v>0</v>
      </c>
      <c r="AN73" s="653">
        <f>Time!AN$17</f>
        <v>0</v>
      </c>
      <c r="AO73" s="653">
        <f>Time!AO$17</f>
        <v>0</v>
      </c>
      <c r="AP73" s="653">
        <f>Time!AP$17</f>
        <v>0</v>
      </c>
      <c r="AQ73" s="653">
        <f>Time!AQ$17</f>
        <v>0</v>
      </c>
      <c r="AR73" s="653">
        <f>Time!AR$17</f>
        <v>0</v>
      </c>
      <c r="AS73" s="653">
        <f>Time!AS$17</f>
        <v>0</v>
      </c>
      <c r="AT73" s="653">
        <f>Time!AT$17</f>
        <v>0</v>
      </c>
      <c r="AU73" s="653">
        <f>Time!AU$17</f>
        <v>0</v>
      </c>
      <c r="AV73" s="653">
        <f>Time!AV$17</f>
        <v>0</v>
      </c>
      <c r="AW73" s="653">
        <f>Time!AW$17</f>
        <v>0</v>
      </c>
      <c r="AX73" s="653">
        <f>Time!AX$17</f>
        <v>0</v>
      </c>
      <c r="AY73" s="653">
        <f>Time!AY$17</f>
        <v>0</v>
      </c>
      <c r="AZ73" s="653">
        <f>Time!AZ$17</f>
        <v>0</v>
      </c>
      <c r="BA73" s="653">
        <f>Time!BA$17</f>
        <v>0</v>
      </c>
      <c r="BB73" s="653">
        <f>Time!BB$17</f>
        <v>0</v>
      </c>
      <c r="BC73" s="653">
        <f>Time!BC$17</f>
        <v>0</v>
      </c>
      <c r="BD73" s="653">
        <f>Time!BD$17</f>
        <v>0</v>
      </c>
      <c r="BE73" s="653">
        <f>Time!BE$17</f>
        <v>0</v>
      </c>
      <c r="BF73" s="653">
        <f>Time!BF$17</f>
        <v>0</v>
      </c>
      <c r="BG73" s="653">
        <f>Time!BG$17</f>
        <v>0</v>
      </c>
      <c r="BH73" s="653">
        <f>Time!BH$17</f>
        <v>0</v>
      </c>
      <c r="BI73" s="653">
        <f>Time!BI$17</f>
        <v>0</v>
      </c>
      <c r="BJ73" s="653">
        <f>Time!BJ$17</f>
        <v>0</v>
      </c>
      <c r="BK73" s="653">
        <f>Time!BK$17</f>
        <v>0</v>
      </c>
      <c r="BL73" s="653">
        <f>Time!BL$17</f>
        <v>0</v>
      </c>
      <c r="BM73" s="653">
        <f>Time!BM$17</f>
        <v>0</v>
      </c>
      <c r="BN73" s="653">
        <f>Time!BN$17</f>
        <v>0</v>
      </c>
      <c r="BO73" s="653">
        <f>Time!BO$17</f>
        <v>0</v>
      </c>
      <c r="BP73" s="653">
        <f>Time!BP$17</f>
        <v>0</v>
      </c>
      <c r="BQ73" s="653">
        <f>Time!BQ$17</f>
        <v>0</v>
      </c>
      <c r="BR73" s="653">
        <f>Time!BR$17</f>
        <v>0</v>
      </c>
      <c r="BS73" s="653">
        <f>Time!BS$17</f>
        <v>0</v>
      </c>
      <c r="BT73" s="653">
        <f>Time!BT$17</f>
        <v>0</v>
      </c>
      <c r="BU73" s="653">
        <f>Time!BU$17</f>
        <v>0</v>
      </c>
      <c r="BV73" s="653">
        <f>Time!BV$17</f>
        <v>0</v>
      </c>
      <c r="BW73" s="653">
        <f>Time!BW$17</f>
        <v>0</v>
      </c>
      <c r="BX73" s="653">
        <f>Time!BX$17</f>
        <v>0</v>
      </c>
      <c r="BY73" s="653">
        <f>Time!BY$17</f>
        <v>0</v>
      </c>
      <c r="BZ73" s="653">
        <f>Time!BZ$17</f>
        <v>0</v>
      </c>
      <c r="CA73" s="653">
        <f>Time!CA$17</f>
        <v>0</v>
      </c>
      <c r="CB73" s="653">
        <f>Time!CB$17</f>
        <v>0</v>
      </c>
      <c r="CC73" s="653">
        <f>Time!CC$17</f>
        <v>0</v>
      </c>
      <c r="CD73" s="653">
        <f>Time!CD$17</f>
        <v>0</v>
      </c>
      <c r="CE73" s="653">
        <f>Time!CE$17</f>
        <v>0</v>
      </c>
      <c r="CF73" s="653">
        <f>Time!CF$17</f>
        <v>0</v>
      </c>
    </row>
    <row r="74" spans="1:84" s="125" customFormat="1" x14ac:dyDescent="0.25">
      <c r="A74" s="82"/>
      <c r="B74" s="105"/>
      <c r="C74" s="82"/>
      <c r="D74" s="98"/>
      <c r="E74" s="51" t="s">
        <v>206</v>
      </c>
      <c r="F74" s="51"/>
      <c r="G74" s="51" t="s">
        <v>40</v>
      </c>
      <c r="H74" s="51"/>
      <c r="I74" s="51"/>
      <c r="J74" s="654">
        <f xml:space="preserve"> SUM(L74:CF74)</f>
        <v>0</v>
      </c>
      <c r="K74" s="654"/>
      <c r="L74" s="654">
        <f t="shared" ref="L74:AQ74" si="51" xml:space="preserve"> IF( L$73 = 1, 0, K72 - L72 )</f>
        <v>0</v>
      </c>
      <c r="M74" s="654">
        <f t="shared" si="51"/>
        <v>0</v>
      </c>
      <c r="N74" s="654">
        <f t="shared" si="51"/>
        <v>0</v>
      </c>
      <c r="O74" s="654">
        <f t="shared" si="51"/>
        <v>0</v>
      </c>
      <c r="P74" s="654">
        <f t="shared" si="51"/>
        <v>0</v>
      </c>
      <c r="Q74" s="654">
        <f t="shared" si="51"/>
        <v>0</v>
      </c>
      <c r="R74" s="654">
        <f t="shared" si="51"/>
        <v>0</v>
      </c>
      <c r="S74" s="654">
        <f t="shared" si="51"/>
        <v>0</v>
      </c>
      <c r="T74" s="654">
        <f t="shared" si="51"/>
        <v>0</v>
      </c>
      <c r="U74" s="654">
        <f t="shared" si="51"/>
        <v>0</v>
      </c>
      <c r="V74" s="654">
        <f t="shared" si="51"/>
        <v>0</v>
      </c>
      <c r="W74" s="654">
        <f t="shared" si="51"/>
        <v>0</v>
      </c>
      <c r="X74" s="654">
        <f t="shared" si="51"/>
        <v>0</v>
      </c>
      <c r="Y74" s="654">
        <f t="shared" si="51"/>
        <v>0</v>
      </c>
      <c r="Z74" s="654">
        <f t="shared" si="51"/>
        <v>0</v>
      </c>
      <c r="AA74" s="654">
        <f t="shared" si="51"/>
        <v>0</v>
      </c>
      <c r="AB74" s="654">
        <f t="shared" si="51"/>
        <v>0</v>
      </c>
      <c r="AC74" s="654">
        <f t="shared" si="51"/>
        <v>0</v>
      </c>
      <c r="AD74" s="654">
        <f t="shared" si="51"/>
        <v>0</v>
      </c>
      <c r="AE74" s="654">
        <f t="shared" si="51"/>
        <v>0</v>
      </c>
      <c r="AF74" s="654">
        <f t="shared" si="51"/>
        <v>0</v>
      </c>
      <c r="AG74" s="654">
        <f t="shared" si="51"/>
        <v>0</v>
      </c>
      <c r="AH74" s="654">
        <f t="shared" si="51"/>
        <v>0</v>
      </c>
      <c r="AI74" s="654">
        <f t="shared" si="51"/>
        <v>0</v>
      </c>
      <c r="AJ74" s="654">
        <f t="shared" si="51"/>
        <v>0</v>
      </c>
      <c r="AK74" s="654">
        <f t="shared" si="51"/>
        <v>0</v>
      </c>
      <c r="AL74" s="654">
        <f t="shared" si="51"/>
        <v>0</v>
      </c>
      <c r="AM74" s="654">
        <f t="shared" si="51"/>
        <v>0</v>
      </c>
      <c r="AN74" s="654">
        <f t="shared" si="51"/>
        <v>0</v>
      </c>
      <c r="AO74" s="654">
        <f t="shared" si="51"/>
        <v>0</v>
      </c>
      <c r="AP74" s="654">
        <f t="shared" si="51"/>
        <v>0</v>
      </c>
      <c r="AQ74" s="654">
        <f t="shared" si="51"/>
        <v>0</v>
      </c>
      <c r="AR74" s="654">
        <f t="shared" ref="AR74:BW74" si="52" xml:space="preserve"> IF( AR$73 = 1, 0, AQ72 - AR72 )</f>
        <v>0</v>
      </c>
      <c r="AS74" s="654">
        <f t="shared" si="52"/>
        <v>0</v>
      </c>
      <c r="AT74" s="654">
        <f t="shared" si="52"/>
        <v>0</v>
      </c>
      <c r="AU74" s="654">
        <f t="shared" si="52"/>
        <v>0</v>
      </c>
      <c r="AV74" s="654">
        <f t="shared" si="52"/>
        <v>0</v>
      </c>
      <c r="AW74" s="654">
        <f t="shared" si="52"/>
        <v>0</v>
      </c>
      <c r="AX74" s="654">
        <f t="shared" si="52"/>
        <v>0</v>
      </c>
      <c r="AY74" s="654">
        <f t="shared" si="52"/>
        <v>0</v>
      </c>
      <c r="AZ74" s="654">
        <f t="shared" si="52"/>
        <v>0</v>
      </c>
      <c r="BA74" s="654">
        <f t="shared" si="52"/>
        <v>0</v>
      </c>
      <c r="BB74" s="654">
        <f t="shared" si="52"/>
        <v>0</v>
      </c>
      <c r="BC74" s="654">
        <f t="shared" si="52"/>
        <v>0</v>
      </c>
      <c r="BD74" s="654">
        <f t="shared" si="52"/>
        <v>0</v>
      </c>
      <c r="BE74" s="654">
        <f t="shared" si="52"/>
        <v>0</v>
      </c>
      <c r="BF74" s="654">
        <f t="shared" si="52"/>
        <v>0</v>
      </c>
      <c r="BG74" s="654">
        <f t="shared" si="52"/>
        <v>0</v>
      </c>
      <c r="BH74" s="654">
        <f t="shared" si="52"/>
        <v>0</v>
      </c>
      <c r="BI74" s="654">
        <f t="shared" si="52"/>
        <v>0</v>
      </c>
      <c r="BJ74" s="654">
        <f t="shared" si="52"/>
        <v>0</v>
      </c>
      <c r="BK74" s="654">
        <f t="shared" si="52"/>
        <v>0</v>
      </c>
      <c r="BL74" s="654">
        <f t="shared" si="52"/>
        <v>0</v>
      </c>
      <c r="BM74" s="654">
        <f t="shared" si="52"/>
        <v>0</v>
      </c>
      <c r="BN74" s="654">
        <f t="shared" si="52"/>
        <v>0</v>
      </c>
      <c r="BO74" s="654">
        <f t="shared" si="52"/>
        <v>0</v>
      </c>
      <c r="BP74" s="654">
        <f t="shared" si="52"/>
        <v>0</v>
      </c>
      <c r="BQ74" s="654">
        <f t="shared" si="52"/>
        <v>0</v>
      </c>
      <c r="BR74" s="654">
        <f t="shared" si="52"/>
        <v>0</v>
      </c>
      <c r="BS74" s="654">
        <f t="shared" si="52"/>
        <v>0</v>
      </c>
      <c r="BT74" s="654">
        <f t="shared" si="52"/>
        <v>0</v>
      </c>
      <c r="BU74" s="654">
        <f t="shared" si="52"/>
        <v>0</v>
      </c>
      <c r="BV74" s="654">
        <f t="shared" si="52"/>
        <v>0</v>
      </c>
      <c r="BW74" s="654">
        <f t="shared" si="52"/>
        <v>0</v>
      </c>
      <c r="BX74" s="654">
        <f t="shared" ref="BX74:CF74" si="53" xml:space="preserve"> IF( BX$73 = 1, 0, BW72 - BX72 )</f>
        <v>0</v>
      </c>
      <c r="BY74" s="654">
        <f t="shared" si="53"/>
        <v>0</v>
      </c>
      <c r="BZ74" s="654">
        <f t="shared" si="53"/>
        <v>0</v>
      </c>
      <c r="CA74" s="654">
        <f t="shared" si="53"/>
        <v>0</v>
      </c>
      <c r="CB74" s="654">
        <f t="shared" si="53"/>
        <v>0</v>
      </c>
      <c r="CC74" s="654">
        <f t="shared" si="53"/>
        <v>0</v>
      </c>
      <c r="CD74" s="654">
        <f t="shared" si="53"/>
        <v>0</v>
      </c>
      <c r="CE74" s="654">
        <f t="shared" si="53"/>
        <v>0</v>
      </c>
      <c r="CF74" s="654">
        <f t="shared" si="53"/>
        <v>0</v>
      </c>
    </row>
    <row r="75" spans="1:84" s="360" customFormat="1" x14ac:dyDescent="0.25">
      <c r="A75" s="351"/>
      <c r="B75" s="356"/>
      <c r="C75" s="351"/>
      <c r="D75" s="98"/>
      <c r="E75" s="345"/>
      <c r="F75" s="345"/>
      <c r="G75" s="345"/>
      <c r="H75" s="345"/>
      <c r="I75" s="345"/>
      <c r="J75" s="654"/>
      <c r="K75" s="654"/>
      <c r="L75" s="654"/>
      <c r="M75" s="654"/>
      <c r="N75" s="654"/>
      <c r="O75" s="654"/>
      <c r="P75" s="654"/>
      <c r="Q75" s="654"/>
      <c r="R75" s="654"/>
      <c r="S75" s="654"/>
      <c r="T75" s="654"/>
      <c r="U75" s="654"/>
      <c r="V75" s="654"/>
      <c r="W75" s="654"/>
      <c r="X75" s="654"/>
      <c r="Y75" s="654"/>
      <c r="Z75" s="654"/>
      <c r="AA75" s="654"/>
      <c r="AB75" s="654"/>
      <c r="AC75" s="654"/>
      <c r="AD75" s="654"/>
      <c r="AE75" s="654"/>
      <c r="AF75" s="654"/>
      <c r="AG75" s="654"/>
      <c r="AH75" s="654"/>
      <c r="AI75" s="654"/>
      <c r="AJ75" s="654"/>
      <c r="AK75" s="654"/>
      <c r="AL75" s="654"/>
      <c r="AM75" s="654"/>
      <c r="AN75" s="654"/>
      <c r="AO75" s="654"/>
      <c r="AP75" s="654"/>
      <c r="AQ75" s="654"/>
      <c r="AR75" s="654"/>
      <c r="AS75" s="654"/>
      <c r="AT75" s="654"/>
      <c r="AU75" s="654"/>
      <c r="AV75" s="654"/>
      <c r="AW75" s="654"/>
      <c r="AX75" s="654"/>
      <c r="AY75" s="654"/>
      <c r="AZ75" s="654"/>
      <c r="BA75" s="654"/>
      <c r="BB75" s="654"/>
      <c r="BC75" s="654"/>
      <c r="BD75" s="654"/>
      <c r="BE75" s="654"/>
      <c r="BF75" s="654"/>
      <c r="BG75" s="654"/>
      <c r="BH75" s="654"/>
      <c r="BI75" s="654"/>
      <c r="BJ75" s="654"/>
      <c r="BK75" s="654"/>
      <c r="BL75" s="654"/>
      <c r="BM75" s="654"/>
      <c r="BN75" s="654"/>
      <c r="BO75" s="654"/>
      <c r="BP75" s="654"/>
      <c r="BQ75" s="654"/>
      <c r="BR75" s="654"/>
      <c r="BS75" s="654"/>
      <c r="BT75" s="654"/>
      <c r="BU75" s="654"/>
      <c r="BV75" s="654"/>
      <c r="BW75" s="654"/>
      <c r="BX75" s="654"/>
      <c r="BY75" s="654"/>
      <c r="BZ75" s="654"/>
      <c r="CA75" s="654"/>
      <c r="CB75" s="654"/>
      <c r="CC75" s="654"/>
      <c r="CD75" s="654"/>
      <c r="CE75" s="654"/>
      <c r="CF75" s="654"/>
    </row>
    <row r="76" spans="1:84" s="178" customFormat="1" x14ac:dyDescent="0.25">
      <c r="A76" s="179"/>
      <c r="B76" s="188"/>
      <c r="C76" s="179"/>
      <c r="D76" s="186"/>
      <c r="E76" s="181" t="str">
        <f t="shared" ref="E76:AJ76" si="54" xml:space="preserve"> E$67</f>
        <v>VAT payable</v>
      </c>
      <c r="F76" s="181">
        <f t="shared" si="54"/>
        <v>0</v>
      </c>
      <c r="G76" s="181" t="str">
        <f t="shared" si="54"/>
        <v>GBP</v>
      </c>
      <c r="H76" s="181">
        <f t="shared" si="54"/>
        <v>0</v>
      </c>
      <c r="I76" s="181">
        <f t="shared" si="54"/>
        <v>0</v>
      </c>
      <c r="J76" s="649">
        <f t="shared" si="54"/>
        <v>0</v>
      </c>
      <c r="K76" s="59">
        <f t="shared" si="54"/>
        <v>0</v>
      </c>
      <c r="L76" s="649">
        <f t="shared" si="54"/>
        <v>4325</v>
      </c>
      <c r="M76" s="649">
        <f t="shared" si="54"/>
        <v>7663.0349148583955</v>
      </c>
      <c r="N76" s="649">
        <f t="shared" si="54"/>
        <v>15326.069829716791</v>
      </c>
      <c r="O76" s="649">
        <f t="shared" si="54"/>
        <v>23946.984108932484</v>
      </c>
      <c r="P76" s="649">
        <f t="shared" si="54"/>
        <v>10536.673007930294</v>
      </c>
      <c r="Q76" s="649">
        <f t="shared" si="54"/>
        <v>21803.370594238353</v>
      </c>
      <c r="R76" s="649">
        <f t="shared" si="54"/>
        <v>32045.822945427495</v>
      </c>
      <c r="S76" s="649">
        <f t="shared" si="54"/>
        <v>8193.9618809513086</v>
      </c>
      <c r="T76" s="649">
        <f t="shared" si="54"/>
        <v>15363.678526783709</v>
      </c>
      <c r="U76" s="649">
        <f t="shared" si="54"/>
        <v>22533.39517261611</v>
      </c>
      <c r="V76" s="649">
        <f t="shared" si="54"/>
        <v>7169.7166458324064</v>
      </c>
      <c r="W76" s="649">
        <f t="shared" si="54"/>
        <v>14339.433291664811</v>
      </c>
      <c r="X76" s="649">
        <f t="shared" si="54"/>
        <v>21509.149937497212</v>
      </c>
      <c r="Y76" s="649">
        <f t="shared" si="54"/>
        <v>9043.9293842243569</v>
      </c>
      <c r="Z76" s="649">
        <f t="shared" si="54"/>
        <v>18087.858768448714</v>
      </c>
      <c r="AA76" s="649">
        <f t="shared" si="54"/>
        <v>28262.279325701114</v>
      </c>
      <c r="AB76" s="649">
        <f t="shared" si="54"/>
        <v>12435.402903308481</v>
      </c>
      <c r="AC76" s="649">
        <f t="shared" si="54"/>
        <v>25676.520573007394</v>
      </c>
      <c r="AD76" s="649">
        <f t="shared" si="54"/>
        <v>37713.900272733685</v>
      </c>
      <c r="AE76" s="649">
        <f t="shared" si="54"/>
        <v>9629.9037597810311</v>
      </c>
      <c r="AF76" s="649">
        <f t="shared" si="54"/>
        <v>18056.069549589432</v>
      </c>
      <c r="AG76" s="649">
        <f t="shared" si="54"/>
        <v>26482.235339397834</v>
      </c>
      <c r="AH76" s="649">
        <f t="shared" si="54"/>
        <v>8426.1657898084013</v>
      </c>
      <c r="AI76" s="649">
        <f t="shared" si="54"/>
        <v>16852.331579616803</v>
      </c>
      <c r="AJ76" s="649">
        <f t="shared" si="54"/>
        <v>25278.497369425204</v>
      </c>
      <c r="AK76" s="649">
        <f t="shared" ref="AK76:BP76" si="55" xml:space="preserve"> AK$67</f>
        <v>10453.285021370808</v>
      </c>
      <c r="AL76" s="649">
        <f t="shared" si="55"/>
        <v>20906.570042741616</v>
      </c>
      <c r="AM76" s="649">
        <f t="shared" si="55"/>
        <v>32666.515691783774</v>
      </c>
      <c r="AN76" s="649">
        <f t="shared" si="55"/>
        <v>14373.266904384858</v>
      </c>
      <c r="AO76" s="649">
        <f t="shared" si="55"/>
        <v>29652.931482474974</v>
      </c>
      <c r="AP76" s="649">
        <f t="shared" si="55"/>
        <v>43543.535644375086</v>
      </c>
      <c r="AQ76" s="649">
        <f t="shared" si="55"/>
        <v>11112.483329520088</v>
      </c>
      <c r="AR76" s="649">
        <f t="shared" si="55"/>
        <v>20835.906242850164</v>
      </c>
      <c r="AS76" s="649">
        <f t="shared" si="55"/>
        <v>30559.32915618024</v>
      </c>
      <c r="AT76" s="649">
        <f t="shared" si="55"/>
        <v>9723.422913330076</v>
      </c>
      <c r="AU76" s="649">
        <f t="shared" si="55"/>
        <v>19446.845826660152</v>
      </c>
      <c r="AV76" s="649">
        <f t="shared" si="55"/>
        <v>29170.268739990228</v>
      </c>
      <c r="AW76" s="649">
        <f t="shared" si="55"/>
        <v>12542.213208366389</v>
      </c>
      <c r="AX76" s="649">
        <f t="shared" si="55"/>
        <v>25084.426416732771</v>
      </c>
      <c r="AY76" s="649">
        <f t="shared" si="55"/>
        <v>39194.416276144955</v>
      </c>
      <c r="AZ76" s="649">
        <f t="shared" si="55"/>
        <v>17245.543161503781</v>
      </c>
      <c r="BA76" s="649">
        <f t="shared" si="55"/>
        <v>35543.081468025281</v>
      </c>
      <c r="BB76" s="649">
        <f t="shared" si="55"/>
        <v>52177.207201226658</v>
      </c>
      <c r="BC76" s="649">
        <f t="shared" si="55"/>
        <v>13307.300586561098</v>
      </c>
      <c r="BD76" s="649">
        <f t="shared" si="55"/>
        <v>24951.188599802059</v>
      </c>
      <c r="BE76" s="649">
        <f t="shared" si="55"/>
        <v>36595.07661304302</v>
      </c>
      <c r="BF76" s="649">
        <f t="shared" si="55"/>
        <v>11643.888013240961</v>
      </c>
      <c r="BG76" s="649">
        <f t="shared" si="55"/>
        <v>23287.776026481923</v>
      </c>
      <c r="BH76" s="649">
        <f t="shared" si="55"/>
        <v>34931.664039722884</v>
      </c>
      <c r="BI76" s="649">
        <f t="shared" si="55"/>
        <v>15671.814878187062</v>
      </c>
      <c r="BJ76" s="649">
        <f t="shared" si="55"/>
        <v>31343.629756374125</v>
      </c>
      <c r="BK76" s="649">
        <f t="shared" si="55"/>
        <v>48974.42149433458</v>
      </c>
      <c r="BL76" s="649">
        <f t="shared" si="55"/>
        <v>21548.745457507212</v>
      </c>
      <c r="BM76" s="649">
        <f t="shared" si="55"/>
        <v>44373.115749175297</v>
      </c>
      <c r="BN76" s="649">
        <f t="shared" si="55"/>
        <v>65122.543287055378</v>
      </c>
      <c r="BO76" s="649">
        <f t="shared" si="55"/>
        <v>16599.542030304059</v>
      </c>
      <c r="BP76" s="649">
        <f t="shared" si="55"/>
        <v>31124.141306820111</v>
      </c>
      <c r="BQ76" s="649">
        <f t="shared" ref="BQ76:CF76" si="56" xml:space="preserve"> BQ$67</f>
        <v>45648.74058333617</v>
      </c>
      <c r="BR76" s="649">
        <f t="shared" si="56"/>
        <v>14524.599276516063</v>
      </c>
      <c r="BS76" s="649">
        <f t="shared" si="56"/>
        <v>29049.198553032114</v>
      </c>
      <c r="BT76" s="649">
        <f t="shared" si="56"/>
        <v>43573.797829548173</v>
      </c>
      <c r="BU76" s="649">
        <f t="shared" si="56"/>
        <v>19947.50012205846</v>
      </c>
      <c r="BV76" s="649">
        <f t="shared" si="56"/>
        <v>39895.00024411692</v>
      </c>
      <c r="BW76" s="649">
        <f t="shared" si="56"/>
        <v>62335.937881432699</v>
      </c>
      <c r="BX76" s="649">
        <f t="shared" si="56"/>
        <v>27427.812667830389</v>
      </c>
      <c r="BY76" s="649">
        <f t="shared" si="56"/>
        <v>56437.015389557811</v>
      </c>
      <c r="BZ76" s="649">
        <f t="shared" si="56"/>
        <v>82809.017863855464</v>
      </c>
      <c r="CA76" s="649">
        <f t="shared" si="56"/>
        <v>21097.601979438128</v>
      </c>
      <c r="CB76" s="649">
        <f t="shared" si="56"/>
        <v>39558.003711446494</v>
      </c>
      <c r="CC76" s="649">
        <f t="shared" si="56"/>
        <v>58018.40544345486</v>
      </c>
      <c r="CD76" s="649">
        <f t="shared" si="56"/>
        <v>18460.401732008366</v>
      </c>
      <c r="CE76" s="649">
        <f t="shared" si="56"/>
        <v>36920.803464016732</v>
      </c>
      <c r="CF76" s="649">
        <f t="shared" si="56"/>
        <v>55381.205196025097</v>
      </c>
    </row>
    <row r="77" spans="1:84" s="349" customFormat="1" x14ac:dyDescent="0.25">
      <c r="A77" s="346"/>
      <c r="B77" s="355"/>
      <c r="C77" s="347"/>
      <c r="D77" s="348"/>
      <c r="E77" s="357" t="str">
        <f>Time!E$17</f>
        <v>First model column flag</v>
      </c>
      <c r="F77" s="357">
        <f>Time!F$17</f>
        <v>0</v>
      </c>
      <c r="G77" s="357" t="str">
        <f>Time!G$17</f>
        <v>flag</v>
      </c>
      <c r="H77" s="357">
        <f>Time!H$17</f>
        <v>0</v>
      </c>
      <c r="I77" s="357">
        <f>Time!I$17</f>
        <v>0</v>
      </c>
      <c r="J77" s="653">
        <f>Time!J$17</f>
        <v>1</v>
      </c>
      <c r="K77" s="653">
        <f>Time!K$17</f>
        <v>0</v>
      </c>
      <c r="L77" s="653">
        <f>Time!L$17</f>
        <v>1</v>
      </c>
      <c r="M77" s="653">
        <f>Time!M$17</f>
        <v>0</v>
      </c>
      <c r="N77" s="653">
        <f>Time!N$17</f>
        <v>0</v>
      </c>
      <c r="O77" s="653">
        <f>Time!O$17</f>
        <v>0</v>
      </c>
      <c r="P77" s="653">
        <f>Time!P$17</f>
        <v>0</v>
      </c>
      <c r="Q77" s="653">
        <f>Time!Q$17</f>
        <v>0</v>
      </c>
      <c r="R77" s="653">
        <f>Time!R$17</f>
        <v>0</v>
      </c>
      <c r="S77" s="653">
        <f>Time!S$17</f>
        <v>0</v>
      </c>
      <c r="T77" s="653">
        <f>Time!T$17</f>
        <v>0</v>
      </c>
      <c r="U77" s="653">
        <f>Time!U$17</f>
        <v>0</v>
      </c>
      <c r="V77" s="653">
        <f>Time!V$17</f>
        <v>0</v>
      </c>
      <c r="W77" s="653">
        <f>Time!W$17</f>
        <v>0</v>
      </c>
      <c r="X77" s="653">
        <f>Time!X$17</f>
        <v>0</v>
      </c>
      <c r="Y77" s="653">
        <f>Time!Y$17</f>
        <v>0</v>
      </c>
      <c r="Z77" s="653">
        <f>Time!Z$17</f>
        <v>0</v>
      </c>
      <c r="AA77" s="653">
        <f>Time!AA$17</f>
        <v>0</v>
      </c>
      <c r="AB77" s="653">
        <f>Time!AB$17</f>
        <v>0</v>
      </c>
      <c r="AC77" s="653">
        <f>Time!AC$17</f>
        <v>0</v>
      </c>
      <c r="AD77" s="653">
        <f>Time!AD$17</f>
        <v>0</v>
      </c>
      <c r="AE77" s="653">
        <f>Time!AE$17</f>
        <v>0</v>
      </c>
      <c r="AF77" s="653">
        <f>Time!AF$17</f>
        <v>0</v>
      </c>
      <c r="AG77" s="653">
        <f>Time!AG$17</f>
        <v>0</v>
      </c>
      <c r="AH77" s="653">
        <f>Time!AH$17</f>
        <v>0</v>
      </c>
      <c r="AI77" s="653">
        <f>Time!AI$17</f>
        <v>0</v>
      </c>
      <c r="AJ77" s="653">
        <f>Time!AJ$17</f>
        <v>0</v>
      </c>
      <c r="AK77" s="653">
        <f>Time!AK$17</f>
        <v>0</v>
      </c>
      <c r="AL77" s="653">
        <f>Time!AL$17</f>
        <v>0</v>
      </c>
      <c r="AM77" s="653">
        <f>Time!AM$17</f>
        <v>0</v>
      </c>
      <c r="AN77" s="653">
        <f>Time!AN$17</f>
        <v>0</v>
      </c>
      <c r="AO77" s="653">
        <f>Time!AO$17</f>
        <v>0</v>
      </c>
      <c r="AP77" s="653">
        <f>Time!AP$17</f>
        <v>0</v>
      </c>
      <c r="AQ77" s="653">
        <f>Time!AQ$17</f>
        <v>0</v>
      </c>
      <c r="AR77" s="653">
        <f>Time!AR$17</f>
        <v>0</v>
      </c>
      <c r="AS77" s="653">
        <f>Time!AS$17</f>
        <v>0</v>
      </c>
      <c r="AT77" s="653">
        <f>Time!AT$17</f>
        <v>0</v>
      </c>
      <c r="AU77" s="653">
        <f>Time!AU$17</f>
        <v>0</v>
      </c>
      <c r="AV77" s="653">
        <f>Time!AV$17</f>
        <v>0</v>
      </c>
      <c r="AW77" s="653">
        <f>Time!AW$17</f>
        <v>0</v>
      </c>
      <c r="AX77" s="653">
        <f>Time!AX$17</f>
        <v>0</v>
      </c>
      <c r="AY77" s="653">
        <f>Time!AY$17</f>
        <v>0</v>
      </c>
      <c r="AZ77" s="653">
        <f>Time!AZ$17</f>
        <v>0</v>
      </c>
      <c r="BA77" s="653">
        <f>Time!BA$17</f>
        <v>0</v>
      </c>
      <c r="BB77" s="653">
        <f>Time!BB$17</f>
        <v>0</v>
      </c>
      <c r="BC77" s="653">
        <f>Time!BC$17</f>
        <v>0</v>
      </c>
      <c r="BD77" s="653">
        <f>Time!BD$17</f>
        <v>0</v>
      </c>
      <c r="BE77" s="653">
        <f>Time!BE$17</f>
        <v>0</v>
      </c>
      <c r="BF77" s="653">
        <f>Time!BF$17</f>
        <v>0</v>
      </c>
      <c r="BG77" s="653">
        <f>Time!BG$17</f>
        <v>0</v>
      </c>
      <c r="BH77" s="653">
        <f>Time!BH$17</f>
        <v>0</v>
      </c>
      <c r="BI77" s="653">
        <f>Time!BI$17</f>
        <v>0</v>
      </c>
      <c r="BJ77" s="653">
        <f>Time!BJ$17</f>
        <v>0</v>
      </c>
      <c r="BK77" s="653">
        <f>Time!BK$17</f>
        <v>0</v>
      </c>
      <c r="BL77" s="653">
        <f>Time!BL$17</f>
        <v>0</v>
      </c>
      <c r="BM77" s="653">
        <f>Time!BM$17</f>
        <v>0</v>
      </c>
      <c r="BN77" s="653">
        <f>Time!BN$17</f>
        <v>0</v>
      </c>
      <c r="BO77" s="653">
        <f>Time!BO$17</f>
        <v>0</v>
      </c>
      <c r="BP77" s="653">
        <f>Time!BP$17</f>
        <v>0</v>
      </c>
      <c r="BQ77" s="653">
        <f>Time!BQ$17</f>
        <v>0</v>
      </c>
      <c r="BR77" s="653">
        <f>Time!BR$17</f>
        <v>0</v>
      </c>
      <c r="BS77" s="653">
        <f>Time!BS$17</f>
        <v>0</v>
      </c>
      <c r="BT77" s="653">
        <f>Time!BT$17</f>
        <v>0</v>
      </c>
      <c r="BU77" s="653">
        <f>Time!BU$17</f>
        <v>0</v>
      </c>
      <c r="BV77" s="653">
        <f>Time!BV$17</f>
        <v>0</v>
      </c>
      <c r="BW77" s="653">
        <f>Time!BW$17</f>
        <v>0</v>
      </c>
      <c r="BX77" s="653">
        <f>Time!BX$17</f>
        <v>0</v>
      </c>
      <c r="BY77" s="653">
        <f>Time!BY$17</f>
        <v>0</v>
      </c>
      <c r="BZ77" s="653">
        <f>Time!BZ$17</f>
        <v>0</v>
      </c>
      <c r="CA77" s="653">
        <f>Time!CA$17</f>
        <v>0</v>
      </c>
      <c r="CB77" s="653">
        <f>Time!CB$17</f>
        <v>0</v>
      </c>
      <c r="CC77" s="653">
        <f>Time!CC$17</f>
        <v>0</v>
      </c>
      <c r="CD77" s="653">
        <f>Time!CD$17</f>
        <v>0</v>
      </c>
      <c r="CE77" s="653">
        <f>Time!CE$17</f>
        <v>0</v>
      </c>
      <c r="CF77" s="653">
        <f>Time!CF$17</f>
        <v>0</v>
      </c>
    </row>
    <row r="78" spans="1:84" s="748" customFormat="1" x14ac:dyDescent="0.25">
      <c r="A78" s="742"/>
      <c r="B78" s="743"/>
      <c r="C78" s="744"/>
      <c r="D78" s="745"/>
      <c r="E78" s="746" t="s">
        <v>207</v>
      </c>
      <c r="F78" s="746"/>
      <c r="G78" s="746" t="s">
        <v>40</v>
      </c>
      <c r="H78" s="746"/>
      <c r="I78" s="746"/>
      <c r="J78" s="747">
        <f xml:space="preserve"> SUM(L78:CF78)</f>
        <v>51056.205196025097</v>
      </c>
      <c r="K78" s="747"/>
      <c r="L78" s="654">
        <f xml:space="preserve"> IF( L$77 = 1, 0, L76 - K76 )</f>
        <v>0</v>
      </c>
      <c r="M78" s="654">
        <f t="shared" ref="M78:BX78" si="57" xml:space="preserve"> IF( M$77 = 1, 0, M76 - L76 )</f>
        <v>3338.0349148583955</v>
      </c>
      <c r="N78" s="654">
        <f t="shared" si="57"/>
        <v>7663.0349148583955</v>
      </c>
      <c r="O78" s="654">
        <f t="shared" si="57"/>
        <v>8620.9142792156927</v>
      </c>
      <c r="P78" s="654">
        <f t="shared" si="57"/>
        <v>-13410.311101002189</v>
      </c>
      <c r="Q78" s="654">
        <f t="shared" si="57"/>
        <v>11266.697586308059</v>
      </c>
      <c r="R78" s="654">
        <f t="shared" si="57"/>
        <v>10242.452351189142</v>
      </c>
      <c r="S78" s="654">
        <f t="shared" si="57"/>
        <v>-23851.861064476187</v>
      </c>
      <c r="T78" s="654">
        <f t="shared" si="57"/>
        <v>7169.7166458324009</v>
      </c>
      <c r="U78" s="654">
        <f t="shared" si="57"/>
        <v>7169.7166458324009</v>
      </c>
      <c r="V78" s="654">
        <f t="shared" si="57"/>
        <v>-15363.678526783704</v>
      </c>
      <c r="W78" s="654">
        <f t="shared" si="57"/>
        <v>7169.7166458324045</v>
      </c>
      <c r="X78" s="654">
        <f t="shared" si="57"/>
        <v>7169.7166458324009</v>
      </c>
      <c r="Y78" s="654">
        <f t="shared" si="57"/>
        <v>-12465.220553272855</v>
      </c>
      <c r="Z78" s="654">
        <f t="shared" si="57"/>
        <v>9043.9293842243569</v>
      </c>
      <c r="AA78" s="654">
        <f t="shared" si="57"/>
        <v>10174.420557252401</v>
      </c>
      <c r="AB78" s="654">
        <f t="shared" si="57"/>
        <v>-15826.876422392634</v>
      </c>
      <c r="AC78" s="654">
        <f t="shared" si="57"/>
        <v>13241.117669698913</v>
      </c>
      <c r="AD78" s="654">
        <f t="shared" si="57"/>
        <v>12037.379699726291</v>
      </c>
      <c r="AE78" s="654">
        <f t="shared" si="57"/>
        <v>-28083.996512952654</v>
      </c>
      <c r="AF78" s="654">
        <f t="shared" si="57"/>
        <v>8426.1657898084013</v>
      </c>
      <c r="AG78" s="654">
        <f t="shared" si="57"/>
        <v>8426.1657898084013</v>
      </c>
      <c r="AH78" s="654">
        <f t="shared" si="57"/>
        <v>-18056.069549589432</v>
      </c>
      <c r="AI78" s="654">
        <f t="shared" si="57"/>
        <v>8426.1657898084013</v>
      </c>
      <c r="AJ78" s="654">
        <f t="shared" si="57"/>
        <v>8426.1657898084013</v>
      </c>
      <c r="AK78" s="654">
        <f t="shared" si="57"/>
        <v>-14825.212348054396</v>
      </c>
      <c r="AL78" s="654">
        <f t="shared" si="57"/>
        <v>10453.285021370808</v>
      </c>
      <c r="AM78" s="654">
        <f t="shared" si="57"/>
        <v>11759.945649042158</v>
      </c>
      <c r="AN78" s="654">
        <f t="shared" si="57"/>
        <v>-18293.248787398916</v>
      </c>
      <c r="AO78" s="654">
        <f t="shared" si="57"/>
        <v>15279.664578090116</v>
      </c>
      <c r="AP78" s="654">
        <f t="shared" si="57"/>
        <v>13890.604161900112</v>
      </c>
      <c r="AQ78" s="654">
        <f t="shared" si="57"/>
        <v>-32431.052314854998</v>
      </c>
      <c r="AR78" s="654">
        <f t="shared" si="57"/>
        <v>9723.422913330076</v>
      </c>
      <c r="AS78" s="654">
        <f t="shared" si="57"/>
        <v>9723.422913330076</v>
      </c>
      <c r="AT78" s="654">
        <f t="shared" si="57"/>
        <v>-20835.906242850164</v>
      </c>
      <c r="AU78" s="654">
        <f t="shared" si="57"/>
        <v>9723.422913330076</v>
      </c>
      <c r="AV78" s="654">
        <f t="shared" si="57"/>
        <v>9723.422913330076</v>
      </c>
      <c r="AW78" s="654">
        <f t="shared" si="57"/>
        <v>-16628.055531623839</v>
      </c>
      <c r="AX78" s="654">
        <f t="shared" si="57"/>
        <v>12542.213208366382</v>
      </c>
      <c r="AY78" s="654">
        <f t="shared" si="57"/>
        <v>14109.989859412184</v>
      </c>
      <c r="AZ78" s="654">
        <f t="shared" si="57"/>
        <v>-21948.873114641174</v>
      </c>
      <c r="BA78" s="654">
        <f t="shared" si="57"/>
        <v>18297.538306521499</v>
      </c>
      <c r="BB78" s="654">
        <f t="shared" si="57"/>
        <v>16634.125733201377</v>
      </c>
      <c r="BC78" s="654">
        <f t="shared" si="57"/>
        <v>-38869.90661466556</v>
      </c>
      <c r="BD78" s="654">
        <f t="shared" si="57"/>
        <v>11643.888013240961</v>
      </c>
      <c r="BE78" s="654">
        <f t="shared" si="57"/>
        <v>11643.888013240961</v>
      </c>
      <c r="BF78" s="654">
        <f t="shared" si="57"/>
        <v>-24951.188599802059</v>
      </c>
      <c r="BG78" s="654">
        <f t="shared" si="57"/>
        <v>11643.888013240961</v>
      </c>
      <c r="BH78" s="654">
        <f t="shared" si="57"/>
        <v>11643.888013240961</v>
      </c>
      <c r="BI78" s="654">
        <f t="shared" si="57"/>
        <v>-19259.849161535822</v>
      </c>
      <c r="BJ78" s="654">
        <f t="shared" si="57"/>
        <v>15671.814878187062</v>
      </c>
      <c r="BK78" s="654">
        <f t="shared" si="57"/>
        <v>17630.791737960455</v>
      </c>
      <c r="BL78" s="654">
        <f t="shared" si="57"/>
        <v>-27425.676036827368</v>
      </c>
      <c r="BM78" s="654">
        <f t="shared" si="57"/>
        <v>22824.370291668085</v>
      </c>
      <c r="BN78" s="654">
        <f t="shared" si="57"/>
        <v>20749.427537880081</v>
      </c>
      <c r="BO78" s="654">
        <f t="shared" si="57"/>
        <v>-48523.001256751319</v>
      </c>
      <c r="BP78" s="654">
        <f t="shared" si="57"/>
        <v>14524.599276516052</v>
      </c>
      <c r="BQ78" s="654">
        <f t="shared" si="57"/>
        <v>14524.599276516059</v>
      </c>
      <c r="BR78" s="654">
        <f t="shared" si="57"/>
        <v>-31124.141306820107</v>
      </c>
      <c r="BS78" s="654">
        <f t="shared" si="57"/>
        <v>14524.599276516052</v>
      </c>
      <c r="BT78" s="654">
        <f t="shared" si="57"/>
        <v>14524.599276516059</v>
      </c>
      <c r="BU78" s="654">
        <f t="shared" si="57"/>
        <v>-23626.297707489714</v>
      </c>
      <c r="BV78" s="654">
        <f t="shared" si="57"/>
        <v>19947.50012205846</v>
      </c>
      <c r="BW78" s="654">
        <f t="shared" si="57"/>
        <v>22440.937637315779</v>
      </c>
      <c r="BX78" s="654">
        <f t="shared" si="57"/>
        <v>-34908.12521360231</v>
      </c>
      <c r="BY78" s="654">
        <f t="shared" ref="BY78:CF78" si="58" xml:space="preserve"> IF( BY$77 = 1, 0, BY76 - BX76 )</f>
        <v>29009.202721727423</v>
      </c>
      <c r="BZ78" s="654">
        <f t="shared" si="58"/>
        <v>26372.002474297653</v>
      </c>
      <c r="CA78" s="654">
        <f t="shared" si="58"/>
        <v>-61711.415884417336</v>
      </c>
      <c r="CB78" s="654">
        <f t="shared" si="58"/>
        <v>18460.401732008366</v>
      </c>
      <c r="CC78" s="654">
        <f t="shared" si="58"/>
        <v>18460.401732008366</v>
      </c>
      <c r="CD78" s="654">
        <f t="shared" si="58"/>
        <v>-39558.003711446494</v>
      </c>
      <c r="CE78" s="654">
        <f t="shared" si="58"/>
        <v>18460.401732008366</v>
      </c>
      <c r="CF78" s="654">
        <f t="shared" si="58"/>
        <v>18460.401732008366</v>
      </c>
    </row>
    <row r="79" spans="1:84" s="178" customFormat="1" x14ac:dyDescent="0.25">
      <c r="A79" s="182"/>
      <c r="B79" s="188"/>
      <c r="C79" s="179"/>
      <c r="D79" s="180"/>
      <c r="E79" s="181"/>
      <c r="F79" s="181"/>
      <c r="G79" s="181"/>
      <c r="H79" s="181"/>
      <c r="I79" s="181"/>
      <c r="J79" s="334"/>
      <c r="K79" s="334"/>
      <c r="L79" s="334"/>
      <c r="M79" s="334"/>
      <c r="N79" s="334"/>
      <c r="O79" s="334"/>
      <c r="P79" s="334"/>
      <c r="Q79" s="334"/>
      <c r="R79" s="334"/>
      <c r="S79" s="334"/>
      <c r="T79" s="334"/>
      <c r="U79" s="334"/>
      <c r="V79" s="334"/>
      <c r="W79" s="334"/>
      <c r="X79" s="334"/>
      <c r="Y79" s="334"/>
      <c r="Z79" s="334"/>
      <c r="AA79" s="334"/>
      <c r="AB79" s="334"/>
      <c r="AC79" s="334"/>
      <c r="AD79" s="334"/>
      <c r="AE79" s="417"/>
      <c r="AF79" s="417"/>
      <c r="AG79" s="417"/>
      <c r="AH79" s="417"/>
      <c r="AI79" s="417"/>
      <c r="AJ79" s="417"/>
      <c r="AK79" s="417"/>
      <c r="AL79" s="417"/>
      <c r="AM79" s="417"/>
      <c r="AN79" s="417"/>
      <c r="AO79" s="417"/>
      <c r="AP79" s="417"/>
      <c r="AQ79" s="417"/>
      <c r="AR79" s="417"/>
      <c r="AS79" s="417"/>
      <c r="AT79" s="417"/>
      <c r="AU79" s="417"/>
      <c r="AV79" s="417"/>
      <c r="AW79" s="417"/>
      <c r="AX79" s="417"/>
      <c r="AY79" s="417"/>
      <c r="AZ79" s="417"/>
      <c r="BA79" s="417"/>
      <c r="BB79" s="417"/>
      <c r="BC79" s="417"/>
      <c r="BD79" s="417"/>
      <c r="BE79" s="417"/>
      <c r="BF79" s="417"/>
      <c r="BG79" s="417"/>
      <c r="BH79" s="417"/>
      <c r="BI79" s="417"/>
      <c r="BJ79" s="417"/>
      <c r="BK79" s="417"/>
      <c r="BL79" s="417"/>
      <c r="BM79" s="417"/>
      <c r="BN79" s="417"/>
      <c r="BO79" s="417"/>
      <c r="BP79" s="417"/>
      <c r="BQ79" s="417"/>
      <c r="BR79" s="417"/>
      <c r="BS79" s="417"/>
      <c r="BT79" s="417"/>
      <c r="BU79" s="417"/>
      <c r="BV79" s="417"/>
      <c r="BW79" s="417"/>
      <c r="BX79" s="417"/>
      <c r="BY79" s="417"/>
      <c r="BZ79" s="417"/>
      <c r="CA79" s="417"/>
      <c r="CB79" s="417"/>
      <c r="CC79" s="417"/>
      <c r="CD79" s="417"/>
      <c r="CE79" s="417"/>
      <c r="CF79" s="417"/>
    </row>
    <row r="80" spans="1:84" s="178" customFormat="1" x14ac:dyDescent="0.25">
      <c r="A80" s="182"/>
      <c r="B80" s="188"/>
      <c r="C80" s="179"/>
      <c r="D80" s="180"/>
      <c r="E80" s="181"/>
      <c r="F80" s="181"/>
      <c r="G80" s="181"/>
      <c r="H80" s="181"/>
      <c r="I80" s="181"/>
      <c r="J80" s="334"/>
      <c r="K80" s="334"/>
      <c r="L80" s="334"/>
      <c r="M80" s="334"/>
      <c r="N80" s="334"/>
      <c r="O80" s="334"/>
      <c r="P80" s="334"/>
      <c r="Q80" s="334"/>
      <c r="R80" s="334"/>
      <c r="S80" s="334"/>
      <c r="T80" s="334"/>
      <c r="U80" s="334"/>
      <c r="V80" s="334"/>
      <c r="W80" s="334"/>
      <c r="X80" s="334"/>
      <c r="Y80" s="334"/>
      <c r="Z80" s="334"/>
      <c r="AA80" s="334"/>
      <c r="AB80" s="334"/>
      <c r="AC80" s="334"/>
      <c r="AD80" s="334"/>
      <c r="AE80" s="417"/>
      <c r="AF80" s="417"/>
      <c r="AG80" s="417"/>
      <c r="AH80" s="417"/>
      <c r="AI80" s="417"/>
      <c r="AJ80" s="417"/>
      <c r="AK80" s="417"/>
      <c r="AL80" s="417"/>
      <c r="AM80" s="417"/>
      <c r="AN80" s="417"/>
      <c r="AO80" s="417"/>
      <c r="AP80" s="417"/>
      <c r="AQ80" s="417"/>
      <c r="AR80" s="417"/>
      <c r="AS80" s="417"/>
      <c r="AT80" s="417"/>
      <c r="AU80" s="417"/>
      <c r="AV80" s="417"/>
      <c r="AW80" s="417"/>
      <c r="AX80" s="417"/>
      <c r="AY80" s="417"/>
      <c r="AZ80" s="417"/>
      <c r="BA80" s="417"/>
      <c r="BB80" s="417"/>
      <c r="BC80" s="417"/>
      <c r="BD80" s="417"/>
      <c r="BE80" s="417"/>
      <c r="BF80" s="417"/>
      <c r="BG80" s="417"/>
      <c r="BH80" s="417"/>
      <c r="BI80" s="417"/>
      <c r="BJ80" s="417"/>
      <c r="BK80" s="417"/>
      <c r="BL80" s="417"/>
      <c r="BM80" s="417"/>
      <c r="BN80" s="417"/>
      <c r="BO80" s="417"/>
      <c r="BP80" s="417"/>
      <c r="BQ80" s="417"/>
      <c r="BR80" s="417"/>
      <c r="BS80" s="417"/>
      <c r="BT80" s="417"/>
      <c r="BU80" s="417"/>
      <c r="BV80" s="417"/>
      <c r="BW80" s="417"/>
      <c r="BX80" s="417"/>
      <c r="BY80" s="417"/>
      <c r="BZ80" s="417"/>
      <c r="CA80" s="417"/>
      <c r="CB80" s="417"/>
      <c r="CC80" s="417"/>
      <c r="CD80" s="417"/>
      <c r="CE80" s="417"/>
      <c r="CF80" s="417"/>
    </row>
    <row r="81" spans="1:83" s="768" customFormat="1" x14ac:dyDescent="0.25">
      <c r="A81" s="336" t="s">
        <v>20</v>
      </c>
      <c r="B81" s="350"/>
      <c r="C81" s="333"/>
      <c r="D81" s="334"/>
      <c r="E81" s="335"/>
      <c r="F81" s="335"/>
      <c r="G81" s="335"/>
      <c r="H81" s="335"/>
      <c r="I81" s="335"/>
      <c r="J81" s="334"/>
      <c r="K81" s="334"/>
      <c r="L81" s="334"/>
      <c r="M81" s="334"/>
      <c r="N81" s="334"/>
      <c r="O81" s="334"/>
      <c r="P81" s="334"/>
      <c r="Q81" s="334"/>
      <c r="R81" s="334"/>
      <c r="S81" s="334"/>
      <c r="T81" s="334"/>
      <c r="U81" s="334"/>
      <c r="V81" s="334"/>
      <c r="W81" s="334"/>
      <c r="X81" s="334"/>
      <c r="Y81" s="334"/>
      <c r="Z81" s="334"/>
      <c r="AA81" s="334"/>
      <c r="AB81" s="334"/>
      <c r="AC81" s="334"/>
      <c r="AD81" s="334"/>
      <c r="AE81" s="767"/>
      <c r="AF81" s="767"/>
      <c r="AG81" s="767"/>
      <c r="AH81" s="767"/>
      <c r="AI81" s="767"/>
      <c r="AJ81" s="767"/>
      <c r="AK81" s="767"/>
      <c r="AL81" s="767"/>
      <c r="AM81" s="767"/>
      <c r="AN81" s="767"/>
      <c r="AO81" s="767"/>
      <c r="AP81" s="767"/>
      <c r="AQ81" s="767"/>
      <c r="AR81" s="767"/>
      <c r="AS81" s="767"/>
      <c r="AT81" s="767"/>
      <c r="AU81" s="767"/>
      <c r="AV81" s="767"/>
      <c r="AW81" s="767"/>
      <c r="AX81" s="767"/>
      <c r="AY81" s="767"/>
      <c r="AZ81" s="767"/>
      <c r="BA81" s="767"/>
      <c r="BB81" s="767"/>
      <c r="BC81" s="767"/>
      <c r="BD81" s="767"/>
      <c r="BE81" s="767"/>
      <c r="BF81" s="767"/>
      <c r="BG81" s="767"/>
      <c r="BH81" s="767"/>
      <c r="BI81" s="767"/>
      <c r="BJ81" s="767"/>
      <c r="BK81" s="767"/>
      <c r="BL81" s="767"/>
      <c r="BM81" s="767"/>
      <c r="BN81" s="767"/>
      <c r="BO81" s="767"/>
      <c r="BP81" s="767"/>
      <c r="BQ81" s="767"/>
      <c r="BR81" s="767"/>
      <c r="BS81" s="767"/>
      <c r="BT81" s="767"/>
      <c r="BU81" s="767"/>
      <c r="BV81" s="767"/>
      <c r="BW81" s="767"/>
      <c r="BX81" s="767"/>
      <c r="BY81" s="767"/>
      <c r="BZ81" s="767"/>
      <c r="CA81" s="767"/>
      <c r="CB81" s="767"/>
      <c r="CC81" s="767"/>
      <c r="CD81" s="767"/>
      <c r="CE81" s="767"/>
    </row>
    <row r="82" spans="1:83" s="768" customFormat="1" x14ac:dyDescent="0.25">
      <c r="A82" s="336"/>
      <c r="B82" s="350"/>
      <c r="C82" s="333"/>
      <c r="D82" s="334"/>
      <c r="E82" s="335"/>
      <c r="F82" s="335"/>
      <c r="G82" s="335"/>
      <c r="H82" s="335"/>
      <c r="I82" s="335"/>
      <c r="J82" s="334"/>
      <c r="K82" s="334"/>
      <c r="L82" s="334"/>
      <c r="M82" s="334"/>
      <c r="N82" s="334"/>
      <c r="O82" s="334"/>
      <c r="P82" s="334"/>
      <c r="Q82" s="334"/>
      <c r="R82" s="334"/>
      <c r="S82" s="334"/>
      <c r="T82" s="334"/>
      <c r="U82" s="334"/>
      <c r="V82" s="334"/>
      <c r="W82" s="334"/>
      <c r="X82" s="334"/>
      <c r="Y82" s="334"/>
      <c r="Z82" s="334"/>
      <c r="AA82" s="334"/>
      <c r="AB82" s="334"/>
      <c r="AC82" s="334"/>
      <c r="AD82" s="334"/>
      <c r="AE82" s="767"/>
      <c r="AF82" s="767"/>
      <c r="AG82" s="767"/>
      <c r="AH82" s="767"/>
      <c r="AI82" s="767"/>
      <c r="AJ82" s="767"/>
      <c r="AK82" s="767"/>
      <c r="AL82" s="767"/>
      <c r="AM82" s="767"/>
      <c r="AN82" s="767"/>
      <c r="AO82" s="767"/>
      <c r="AP82" s="767"/>
      <c r="AQ82" s="767"/>
      <c r="AR82" s="767"/>
      <c r="AS82" s="767"/>
      <c r="AT82" s="767"/>
      <c r="AU82" s="767"/>
      <c r="AV82" s="767"/>
      <c r="AW82" s="767"/>
      <c r="AX82" s="767"/>
      <c r="AY82" s="767"/>
      <c r="AZ82" s="767"/>
      <c r="BA82" s="767"/>
      <c r="BB82" s="767"/>
      <c r="BC82" s="767"/>
      <c r="BD82" s="767"/>
      <c r="BE82" s="767"/>
      <c r="BF82" s="767"/>
      <c r="BG82" s="767"/>
      <c r="BH82" s="767"/>
      <c r="BI82" s="767"/>
      <c r="BJ82" s="767"/>
      <c r="BK82" s="767"/>
      <c r="BL82" s="767"/>
      <c r="BM82" s="767"/>
      <c r="BN82" s="767"/>
      <c r="BO82" s="767"/>
      <c r="BP82" s="767"/>
      <c r="BQ82" s="767"/>
      <c r="BR82" s="767"/>
      <c r="BS82" s="767"/>
      <c r="BT82" s="767"/>
      <c r="BU82" s="767"/>
      <c r="BV82" s="767"/>
      <c r="BW82" s="767"/>
      <c r="BX82" s="767"/>
      <c r="BY82" s="767"/>
      <c r="BZ82" s="767"/>
      <c r="CA82" s="767"/>
      <c r="CB82" s="767"/>
      <c r="CC82" s="767"/>
      <c r="CD82" s="767"/>
      <c r="CE82" s="767"/>
    </row>
    <row r="83" spans="1:83" s="768" customFormat="1" x14ac:dyDescent="0.25">
      <c r="A83" s="336"/>
      <c r="B83" s="350"/>
      <c r="C83" s="333"/>
      <c r="D83" s="334"/>
      <c r="E83" s="335"/>
      <c r="F83" s="335"/>
      <c r="G83" s="335"/>
      <c r="H83" s="335"/>
      <c r="I83" s="335"/>
      <c r="J83" s="334"/>
      <c r="K83" s="334"/>
      <c r="L83" s="334"/>
      <c r="M83" s="334"/>
      <c r="N83" s="334"/>
      <c r="O83" s="334"/>
      <c r="P83" s="334"/>
      <c r="Q83" s="334"/>
      <c r="R83" s="334"/>
      <c r="S83" s="334"/>
      <c r="T83" s="334"/>
      <c r="U83" s="334"/>
      <c r="V83" s="334"/>
      <c r="W83" s="334"/>
      <c r="X83" s="334"/>
      <c r="Y83" s="334"/>
      <c r="Z83" s="334"/>
      <c r="AA83" s="334"/>
      <c r="AB83" s="334"/>
      <c r="AC83" s="334"/>
      <c r="AD83" s="334"/>
      <c r="AE83" s="767"/>
      <c r="AF83" s="767"/>
      <c r="AG83" s="767"/>
      <c r="AH83" s="767"/>
      <c r="AI83" s="767"/>
      <c r="AJ83" s="767"/>
      <c r="AK83" s="767"/>
      <c r="AL83" s="767"/>
      <c r="AM83" s="767"/>
      <c r="AN83" s="767"/>
      <c r="AO83" s="767"/>
      <c r="AP83" s="767"/>
      <c r="AQ83" s="767"/>
      <c r="AR83" s="767"/>
      <c r="AS83" s="767"/>
      <c r="AT83" s="767"/>
      <c r="AU83" s="767"/>
      <c r="AV83" s="767"/>
      <c r="AW83" s="767"/>
      <c r="AX83" s="767"/>
      <c r="AY83" s="767"/>
      <c r="AZ83" s="767"/>
      <c r="BA83" s="767"/>
      <c r="BB83" s="767"/>
      <c r="BC83" s="767"/>
      <c r="BD83" s="767"/>
      <c r="BE83" s="767"/>
      <c r="BF83" s="767"/>
      <c r="BG83" s="767"/>
      <c r="BH83" s="767"/>
      <c r="BI83" s="767"/>
      <c r="BJ83" s="767"/>
      <c r="BK83" s="767"/>
      <c r="BL83" s="767"/>
      <c r="BM83" s="767"/>
      <c r="BN83" s="767"/>
      <c r="BO83" s="767"/>
      <c r="BP83" s="767"/>
      <c r="BQ83" s="767"/>
      <c r="BR83" s="767"/>
      <c r="BS83" s="767"/>
      <c r="BT83" s="767"/>
      <c r="BU83" s="767"/>
      <c r="BV83" s="767"/>
      <c r="BW83" s="767"/>
      <c r="BX83" s="767"/>
      <c r="BY83" s="767"/>
      <c r="BZ83" s="767"/>
      <c r="CA83" s="767"/>
      <c r="CB83" s="767"/>
      <c r="CC83" s="767"/>
      <c r="CD83" s="767"/>
      <c r="CE83" s="767"/>
    </row>
  </sheetData>
  <conditionalFormatting sqref="F2">
    <cfRule type="cellIs" dxfId="31" priority="5" stopIfTrue="1" operator="notEqual">
      <formula>0</formula>
    </cfRule>
  </conditionalFormatting>
  <conditionalFormatting sqref="F3">
    <cfRule type="cellIs" dxfId="30" priority="1" operator="notEqual">
      <formula>0</formula>
    </cfRule>
  </conditionalFormatting>
  <conditionalFormatting sqref="L3:CF3">
    <cfRule type="cellIs" dxfId="29" priority="2" stopIfTrue="1" operator="equal">
      <formula>"Actuals"</formula>
    </cfRule>
    <cfRule type="cellIs" dxfId="28" priority="3" stopIfTrue="1" operator="equal">
      <formula>"Forecast"</formula>
    </cfRule>
  </conditionalFormatting>
  <printOptions headings="1"/>
  <pageMargins left="0.74803149606299213" right="0.74803149606299213" top="0.98425196850393704" bottom="0.98425196850393704" header="0.51181102362204722" footer="0.51181102362204722"/>
  <pageSetup paperSize="9" scale="55" orientation="landscape" blackAndWhite="1" horizontalDpi="300" verticalDpi="300" r:id="rId1"/>
  <headerFooter alignWithMargins="0">
    <oddHeader>&amp;C&amp;"Arial,Bold"&amp;14Sheet: &amp;A</oddHeader>
    <oddFooter>&amp;L&amp;12&amp;F (Printed on &amp;D at &amp;T) &amp;R&amp;12Page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0" tint="-0.14999847407452621"/>
    <outlinePr summaryBelow="0" summaryRight="0"/>
  </sheetPr>
  <dimension ref="A1:CF40"/>
  <sheetViews>
    <sheetView zoomScale="80" zoomScaleNormal="80" workbookViewId="0">
      <pane xSplit="10" ySplit="5" topLeftCell="K6" activePane="bottomRight" state="frozen"/>
      <selection activeCell="R31" sqref="R31"/>
      <selection pane="topRight" activeCell="R31" sqref="R31"/>
      <selection pane="bottomLeft" activeCell="R31" sqref="R31"/>
      <selection pane="bottomRight"/>
    </sheetView>
  </sheetViews>
  <sheetFormatPr defaultColWidth="0" defaultRowHeight="13.2" outlineLevelCol="1" x14ac:dyDescent="0.25"/>
  <cols>
    <col min="1" max="1" width="1.6640625" style="5" customWidth="1"/>
    <col min="2" max="2" width="1.6640625" style="1" customWidth="1"/>
    <col min="3" max="3" width="1.6640625" style="30" customWidth="1"/>
    <col min="4" max="4" width="1.6640625" style="13" customWidth="1"/>
    <col min="5" max="5" width="40.6640625" style="14" customWidth="1"/>
    <col min="6" max="6" width="12.6640625" style="14" customWidth="1"/>
    <col min="7" max="7" width="14.6640625" style="14" customWidth="1" collapsed="1"/>
    <col min="8" max="9" width="45.6640625" style="14" hidden="1" customWidth="1" outlineLevel="1"/>
    <col min="10" max="10" width="15.6640625" style="334" customWidth="1"/>
    <col min="11" max="11" width="2.6640625" style="334" customWidth="1"/>
    <col min="12" max="30" width="11.6640625" style="334" customWidth="1"/>
    <col min="31" max="83" width="11.6640625" style="417" customWidth="1"/>
    <col min="84" max="84" width="11.6640625" customWidth="1"/>
    <col min="85" max="16384" width="9.109375" hidden="1"/>
  </cols>
  <sheetData>
    <row r="1" spans="1:84" ht="24.6" x14ac:dyDescent="0.25">
      <c r="A1" s="43" t="str">
        <f ca="1" xml:space="preserve"> RIGHT(CELL("filename", A1), LEN(CELL("filename", A1)) - SEARCH("]", CELL("filename", A1)))</f>
        <v>Profit&amp;Cash</v>
      </c>
      <c r="D1" s="26"/>
      <c r="E1" s="10"/>
      <c r="F1" s="34"/>
      <c r="G1" s="34"/>
      <c r="H1" s="34"/>
      <c r="I1" s="34"/>
      <c r="J1" s="34"/>
      <c r="K1" s="344"/>
      <c r="L1" s="37"/>
      <c r="M1" s="37"/>
      <c r="N1" s="37"/>
      <c r="O1" s="37"/>
      <c r="P1" s="37"/>
      <c r="Q1" s="37"/>
      <c r="R1" s="37"/>
      <c r="S1" s="37"/>
      <c r="T1" s="37"/>
      <c r="U1" s="37"/>
      <c r="V1" s="37"/>
      <c r="W1" s="37"/>
      <c r="X1" s="37"/>
      <c r="Y1" s="37"/>
      <c r="Z1" s="37"/>
      <c r="AA1" s="37"/>
      <c r="AB1" s="37"/>
      <c r="AC1" s="37"/>
      <c r="AD1" s="37"/>
      <c r="CF1" s="417"/>
    </row>
    <row r="2" spans="1:84" x14ac:dyDescent="0.25">
      <c r="A2" s="535"/>
      <c r="B2" s="535"/>
      <c r="C2" s="536"/>
      <c r="D2" s="537"/>
      <c r="E2" s="535" t="str">
        <f xml:space="preserve"> Time!E$33</f>
        <v>Model period ending</v>
      </c>
      <c r="F2" s="300">
        <f xml:space="preserve"> Checks!$F$14</f>
        <v>0</v>
      </c>
      <c r="G2" s="63" t="s">
        <v>14</v>
      </c>
      <c r="H2" s="538"/>
      <c r="I2" s="538"/>
      <c r="J2" s="537"/>
      <c r="K2" s="537"/>
      <c r="L2" s="537">
        <f xml:space="preserve"> Time!L$33</f>
        <v>43190</v>
      </c>
      <c r="M2" s="537">
        <f xml:space="preserve"> Time!M$33</f>
        <v>43220</v>
      </c>
      <c r="N2" s="537">
        <f xml:space="preserve"> Time!N$33</f>
        <v>43251</v>
      </c>
      <c r="O2" s="537">
        <f xml:space="preserve"> Time!O$33</f>
        <v>43281</v>
      </c>
      <c r="P2" s="537">
        <f xml:space="preserve"> Time!P$33</f>
        <v>43312</v>
      </c>
      <c r="Q2" s="537">
        <f xml:space="preserve"> Time!Q$33</f>
        <v>43343</v>
      </c>
      <c r="R2" s="537">
        <f xml:space="preserve"> Time!R$33</f>
        <v>43373</v>
      </c>
      <c r="S2" s="537">
        <f xml:space="preserve"> Time!S$33</f>
        <v>43404</v>
      </c>
      <c r="T2" s="537">
        <f xml:space="preserve"> Time!T$33</f>
        <v>43434</v>
      </c>
      <c r="U2" s="537">
        <f xml:space="preserve"> Time!U$33</f>
        <v>43465</v>
      </c>
      <c r="V2" s="537">
        <f xml:space="preserve"> Time!V$33</f>
        <v>43496</v>
      </c>
      <c r="W2" s="537">
        <f xml:space="preserve"> Time!W$33</f>
        <v>43524</v>
      </c>
      <c r="X2" s="537">
        <f xml:space="preserve"> Time!X$33</f>
        <v>43555</v>
      </c>
      <c r="Y2" s="537">
        <f xml:space="preserve"> Time!Y$33</f>
        <v>43585</v>
      </c>
      <c r="Z2" s="537">
        <f xml:space="preserve"> Time!Z$33</f>
        <v>43616</v>
      </c>
      <c r="AA2" s="537">
        <f xml:space="preserve"> Time!AA$33</f>
        <v>43646</v>
      </c>
      <c r="AB2" s="537">
        <f xml:space="preserve"> Time!AB$33</f>
        <v>43677</v>
      </c>
      <c r="AC2" s="537">
        <f xml:space="preserve"> Time!AC$33</f>
        <v>43708</v>
      </c>
      <c r="AD2" s="537">
        <f xml:space="preserve"> Time!AD$33</f>
        <v>43738</v>
      </c>
      <c r="AE2" s="537">
        <f xml:space="preserve"> Time!AE$33</f>
        <v>43769</v>
      </c>
      <c r="AF2" s="537">
        <f xml:space="preserve"> Time!AF$33</f>
        <v>43799</v>
      </c>
      <c r="AG2" s="537">
        <f xml:space="preserve"> Time!AG$33</f>
        <v>43830</v>
      </c>
      <c r="AH2" s="537">
        <f xml:space="preserve"> Time!AH$33</f>
        <v>43861</v>
      </c>
      <c r="AI2" s="537">
        <f xml:space="preserve"> Time!AI$33</f>
        <v>43890</v>
      </c>
      <c r="AJ2" s="537">
        <f xml:space="preserve"> Time!AJ$33</f>
        <v>43921</v>
      </c>
      <c r="AK2" s="537">
        <f xml:space="preserve"> Time!AK$33</f>
        <v>43951</v>
      </c>
      <c r="AL2" s="537">
        <f xml:space="preserve"> Time!AL$33</f>
        <v>43982</v>
      </c>
      <c r="AM2" s="537">
        <f xml:space="preserve"> Time!AM$33</f>
        <v>44012</v>
      </c>
      <c r="AN2" s="537">
        <f xml:space="preserve"> Time!AN$33</f>
        <v>44043</v>
      </c>
      <c r="AO2" s="537">
        <f xml:space="preserve"> Time!AO$33</f>
        <v>44074</v>
      </c>
      <c r="AP2" s="537">
        <f xml:space="preserve"> Time!AP$33</f>
        <v>44104</v>
      </c>
      <c r="AQ2" s="537">
        <f xml:space="preserve"> Time!AQ$33</f>
        <v>44135</v>
      </c>
      <c r="AR2" s="537">
        <f xml:space="preserve"> Time!AR$33</f>
        <v>44165</v>
      </c>
      <c r="AS2" s="537">
        <f xml:space="preserve"> Time!AS$33</f>
        <v>44196</v>
      </c>
      <c r="AT2" s="537">
        <f xml:space="preserve"> Time!AT$33</f>
        <v>44227</v>
      </c>
      <c r="AU2" s="537">
        <f xml:space="preserve"> Time!AU$33</f>
        <v>44255</v>
      </c>
      <c r="AV2" s="537">
        <f xml:space="preserve"> Time!AV$33</f>
        <v>44286</v>
      </c>
      <c r="AW2" s="537">
        <f xml:space="preserve"> Time!AW$33</f>
        <v>44316</v>
      </c>
      <c r="AX2" s="537">
        <f xml:space="preserve"> Time!AX$33</f>
        <v>44347</v>
      </c>
      <c r="AY2" s="537">
        <f xml:space="preserve"> Time!AY$33</f>
        <v>44377</v>
      </c>
      <c r="AZ2" s="537">
        <f xml:space="preserve"> Time!AZ$33</f>
        <v>44408</v>
      </c>
      <c r="BA2" s="537">
        <f xml:space="preserve"> Time!BA$33</f>
        <v>44439</v>
      </c>
      <c r="BB2" s="537">
        <f xml:space="preserve"> Time!BB$33</f>
        <v>44469</v>
      </c>
      <c r="BC2" s="537">
        <f xml:space="preserve"> Time!BC$33</f>
        <v>44500</v>
      </c>
      <c r="BD2" s="537">
        <f xml:space="preserve"> Time!BD$33</f>
        <v>44530</v>
      </c>
      <c r="BE2" s="537">
        <f xml:space="preserve"> Time!BE$33</f>
        <v>44561</v>
      </c>
      <c r="BF2" s="537">
        <f xml:space="preserve"> Time!BF$33</f>
        <v>44592</v>
      </c>
      <c r="BG2" s="537">
        <f xml:space="preserve"> Time!BG$33</f>
        <v>44620</v>
      </c>
      <c r="BH2" s="537">
        <f xml:space="preserve"> Time!BH$33</f>
        <v>44651</v>
      </c>
      <c r="BI2" s="537">
        <f xml:space="preserve"> Time!BI$33</f>
        <v>44681</v>
      </c>
      <c r="BJ2" s="537">
        <f xml:space="preserve"> Time!BJ$33</f>
        <v>44712</v>
      </c>
      <c r="BK2" s="537">
        <f xml:space="preserve"> Time!BK$33</f>
        <v>44742</v>
      </c>
      <c r="BL2" s="537">
        <f xml:space="preserve"> Time!BL$33</f>
        <v>44773</v>
      </c>
      <c r="BM2" s="537">
        <f xml:space="preserve"> Time!BM$33</f>
        <v>44804</v>
      </c>
      <c r="BN2" s="537">
        <f xml:space="preserve"> Time!BN$33</f>
        <v>44834</v>
      </c>
      <c r="BO2" s="537">
        <f xml:space="preserve"> Time!BO$33</f>
        <v>44865</v>
      </c>
      <c r="BP2" s="537">
        <f xml:space="preserve"> Time!BP$33</f>
        <v>44895</v>
      </c>
      <c r="BQ2" s="537">
        <f xml:space="preserve"> Time!BQ$33</f>
        <v>44926</v>
      </c>
      <c r="BR2" s="537">
        <f xml:space="preserve"> Time!BR$33</f>
        <v>44957</v>
      </c>
      <c r="BS2" s="537">
        <f xml:space="preserve"> Time!BS$33</f>
        <v>44985</v>
      </c>
      <c r="BT2" s="537">
        <f xml:space="preserve"> Time!BT$33</f>
        <v>45016</v>
      </c>
      <c r="BU2" s="537">
        <f xml:space="preserve"> Time!BU$33</f>
        <v>45046</v>
      </c>
      <c r="BV2" s="537">
        <f xml:space="preserve"> Time!BV$33</f>
        <v>45077</v>
      </c>
      <c r="BW2" s="537">
        <f xml:space="preserve"> Time!BW$33</f>
        <v>45107</v>
      </c>
      <c r="BX2" s="537">
        <f xml:space="preserve"> Time!BX$33</f>
        <v>45138</v>
      </c>
      <c r="BY2" s="537">
        <f xml:space="preserve"> Time!BY$33</f>
        <v>45169</v>
      </c>
      <c r="BZ2" s="537">
        <f xml:space="preserve"> Time!BZ$33</f>
        <v>45199</v>
      </c>
      <c r="CA2" s="537">
        <f xml:space="preserve"> Time!CA$33</f>
        <v>45230</v>
      </c>
      <c r="CB2" s="537">
        <f xml:space="preserve"> Time!CB$33</f>
        <v>45260</v>
      </c>
      <c r="CC2" s="537">
        <f xml:space="preserve"> Time!CC$33</f>
        <v>45291</v>
      </c>
      <c r="CD2" s="537">
        <f xml:space="preserve"> Time!CD$33</f>
        <v>45322</v>
      </c>
      <c r="CE2" s="537">
        <f xml:space="preserve"> Time!CE$33</f>
        <v>45351</v>
      </c>
      <c r="CF2" s="537">
        <f xml:space="preserve"> Time!CF$33</f>
        <v>45382</v>
      </c>
    </row>
    <row r="3" spans="1:84" s="695" customFormat="1" x14ac:dyDescent="0.25">
      <c r="A3" s="534"/>
      <c r="B3" s="534"/>
      <c r="C3" s="534"/>
      <c r="D3" s="534"/>
      <c r="E3" s="534" t="str">
        <f xml:space="preserve"> Time!E$62</f>
        <v>Actuals vs forecast label</v>
      </c>
      <c r="F3" s="215">
        <f xml:space="preserve"> Checks!$F$20</f>
        <v>0</v>
      </c>
      <c r="G3" s="574" t="s">
        <v>264</v>
      </c>
      <c r="H3" s="534"/>
      <c r="I3" s="534"/>
      <c r="J3" s="534"/>
      <c r="K3" s="534"/>
      <c r="L3" s="749" t="str">
        <f xml:space="preserve"> Time!L$62</f>
        <v>Initial BS</v>
      </c>
      <c r="M3" s="750" t="str">
        <f xml:space="preserve"> Time!M$62</f>
        <v>Actuals</v>
      </c>
      <c r="N3" s="750" t="str">
        <f xml:space="preserve"> Time!N$62</f>
        <v>Actuals</v>
      </c>
      <c r="O3" s="750" t="str">
        <f xml:space="preserve"> Time!O$62</f>
        <v>Actuals</v>
      </c>
      <c r="P3" s="750" t="str">
        <f xml:space="preserve"> Time!P$62</f>
        <v>Actuals</v>
      </c>
      <c r="Q3" s="750" t="str">
        <f xml:space="preserve"> Time!Q$62</f>
        <v>Actuals</v>
      </c>
      <c r="R3" s="750" t="str">
        <f xml:space="preserve"> Time!R$62</f>
        <v>Actuals</v>
      </c>
      <c r="S3" s="750" t="str">
        <f xml:space="preserve"> Time!S$62</f>
        <v>Actuals</v>
      </c>
      <c r="T3" s="750" t="str">
        <f xml:space="preserve"> Time!T$62</f>
        <v>Actuals</v>
      </c>
      <c r="U3" s="750" t="str">
        <f xml:space="preserve"> Time!U$62</f>
        <v>Actuals</v>
      </c>
      <c r="V3" s="750" t="str">
        <f xml:space="preserve"> Time!V$62</f>
        <v>Actuals</v>
      </c>
      <c r="W3" s="750" t="str">
        <f xml:space="preserve"> Time!W$62</f>
        <v>Actuals</v>
      </c>
      <c r="X3" s="750" t="str">
        <f xml:space="preserve"> Time!X$62</f>
        <v>Actuals</v>
      </c>
      <c r="Y3" s="750" t="str">
        <f xml:space="preserve"> Time!Y$62</f>
        <v>Forecast</v>
      </c>
      <c r="Z3" s="750" t="str">
        <f xml:space="preserve"> Time!Z$62</f>
        <v>Forecast</v>
      </c>
      <c r="AA3" s="750" t="str">
        <f xml:space="preserve"> Time!AA$62</f>
        <v>Forecast</v>
      </c>
      <c r="AB3" s="750" t="str">
        <f xml:space="preserve"> Time!AB$62</f>
        <v>Forecast</v>
      </c>
      <c r="AC3" s="750" t="str">
        <f xml:space="preserve"> Time!AC$62</f>
        <v>Forecast</v>
      </c>
      <c r="AD3" s="750" t="str">
        <f xml:space="preserve"> Time!AD$62</f>
        <v>Forecast</v>
      </c>
      <c r="AE3" s="750" t="str">
        <f xml:space="preserve"> Time!AE$62</f>
        <v>Forecast</v>
      </c>
      <c r="AF3" s="750" t="str">
        <f xml:space="preserve"> Time!AF$62</f>
        <v>Forecast</v>
      </c>
      <c r="AG3" s="750" t="str">
        <f xml:space="preserve"> Time!AG$62</f>
        <v>Forecast</v>
      </c>
      <c r="AH3" s="750" t="str">
        <f xml:space="preserve"> Time!AH$62</f>
        <v>Forecast</v>
      </c>
      <c r="AI3" s="750" t="str">
        <f xml:space="preserve"> Time!AI$62</f>
        <v>Forecast</v>
      </c>
      <c r="AJ3" s="750" t="str">
        <f xml:space="preserve"> Time!AJ$62</f>
        <v>Forecast</v>
      </c>
      <c r="AK3" s="750" t="str">
        <f xml:space="preserve"> Time!AK$62</f>
        <v>Forecast</v>
      </c>
      <c r="AL3" s="750" t="str">
        <f xml:space="preserve"> Time!AL$62</f>
        <v>Forecast</v>
      </c>
      <c r="AM3" s="750" t="str">
        <f xml:space="preserve"> Time!AM$62</f>
        <v>Forecast</v>
      </c>
      <c r="AN3" s="750" t="str">
        <f xml:space="preserve"> Time!AN$62</f>
        <v>Forecast</v>
      </c>
      <c r="AO3" s="750" t="str">
        <f xml:space="preserve"> Time!AO$62</f>
        <v>Forecast</v>
      </c>
      <c r="AP3" s="750" t="str">
        <f xml:space="preserve"> Time!AP$62</f>
        <v>Forecast</v>
      </c>
      <c r="AQ3" s="750" t="str">
        <f xml:space="preserve"> Time!AQ$62</f>
        <v>Forecast</v>
      </c>
      <c r="AR3" s="750" t="str">
        <f xml:space="preserve"> Time!AR$62</f>
        <v>Forecast</v>
      </c>
      <c r="AS3" s="750" t="str">
        <f xml:space="preserve"> Time!AS$62</f>
        <v>Forecast</v>
      </c>
      <c r="AT3" s="750" t="str">
        <f xml:space="preserve"> Time!AT$62</f>
        <v>Forecast</v>
      </c>
      <c r="AU3" s="750" t="str">
        <f xml:space="preserve"> Time!AU$62</f>
        <v>Forecast</v>
      </c>
      <c r="AV3" s="750" t="str">
        <f xml:space="preserve"> Time!AV$62</f>
        <v>Forecast</v>
      </c>
      <c r="AW3" s="750" t="str">
        <f xml:space="preserve"> Time!AW$62</f>
        <v>Forecast</v>
      </c>
      <c r="AX3" s="750" t="str">
        <f xml:space="preserve"> Time!AX$62</f>
        <v>Forecast</v>
      </c>
      <c r="AY3" s="750" t="str">
        <f xml:space="preserve"> Time!AY$62</f>
        <v>Forecast</v>
      </c>
      <c r="AZ3" s="750" t="str">
        <f xml:space="preserve"> Time!AZ$62</f>
        <v>Forecast</v>
      </c>
      <c r="BA3" s="750" t="str">
        <f xml:space="preserve"> Time!BA$62</f>
        <v>Forecast</v>
      </c>
      <c r="BB3" s="750" t="str">
        <f xml:space="preserve"> Time!BB$62</f>
        <v>Forecast</v>
      </c>
      <c r="BC3" s="750" t="str">
        <f xml:space="preserve"> Time!BC$62</f>
        <v>Forecast</v>
      </c>
      <c r="BD3" s="750" t="str">
        <f xml:space="preserve"> Time!BD$62</f>
        <v>Forecast</v>
      </c>
      <c r="BE3" s="750" t="str">
        <f xml:space="preserve"> Time!BE$62</f>
        <v>Forecast</v>
      </c>
      <c r="BF3" s="750" t="str">
        <f xml:space="preserve"> Time!BF$62</f>
        <v>Forecast</v>
      </c>
      <c r="BG3" s="750" t="str">
        <f xml:space="preserve"> Time!BG$62</f>
        <v>Forecast</v>
      </c>
      <c r="BH3" s="750" t="str">
        <f xml:space="preserve"> Time!BH$62</f>
        <v>Forecast</v>
      </c>
      <c r="BI3" s="750" t="str">
        <f xml:space="preserve"> Time!BI$62</f>
        <v>Forecast</v>
      </c>
      <c r="BJ3" s="750" t="str">
        <f xml:space="preserve"> Time!BJ$62</f>
        <v>Forecast</v>
      </c>
      <c r="BK3" s="750" t="str">
        <f xml:space="preserve"> Time!BK$62</f>
        <v>Forecast</v>
      </c>
      <c r="BL3" s="750" t="str">
        <f xml:space="preserve"> Time!BL$62</f>
        <v>Forecast</v>
      </c>
      <c r="BM3" s="750" t="str">
        <f xml:space="preserve"> Time!BM$62</f>
        <v>Forecast</v>
      </c>
      <c r="BN3" s="750" t="str">
        <f xml:space="preserve"> Time!BN$62</f>
        <v>Forecast</v>
      </c>
      <c r="BO3" s="750" t="str">
        <f xml:space="preserve"> Time!BO$62</f>
        <v>Forecast</v>
      </c>
      <c r="BP3" s="750" t="str">
        <f xml:space="preserve"> Time!BP$62</f>
        <v>Forecast</v>
      </c>
      <c r="BQ3" s="750" t="str">
        <f xml:space="preserve"> Time!BQ$62</f>
        <v>Forecast</v>
      </c>
      <c r="BR3" s="750" t="str">
        <f xml:space="preserve"> Time!BR$62</f>
        <v>Forecast</v>
      </c>
      <c r="BS3" s="750" t="str">
        <f xml:space="preserve"> Time!BS$62</f>
        <v>Forecast</v>
      </c>
      <c r="BT3" s="750" t="str">
        <f xml:space="preserve"> Time!BT$62</f>
        <v>Forecast</v>
      </c>
      <c r="BU3" s="750" t="str">
        <f xml:space="preserve"> Time!BU$62</f>
        <v>Forecast</v>
      </c>
      <c r="BV3" s="750" t="str">
        <f xml:space="preserve"> Time!BV$62</f>
        <v>Forecast</v>
      </c>
      <c r="BW3" s="750" t="str">
        <f xml:space="preserve"> Time!BW$62</f>
        <v>Forecast</v>
      </c>
      <c r="BX3" s="750" t="str">
        <f xml:space="preserve"> Time!BX$62</f>
        <v>Forecast</v>
      </c>
      <c r="BY3" s="750" t="str">
        <f xml:space="preserve"> Time!BY$62</f>
        <v>Forecast</v>
      </c>
      <c r="BZ3" s="750" t="str">
        <f xml:space="preserve"> Time!BZ$62</f>
        <v>Forecast</v>
      </c>
      <c r="CA3" s="750" t="str">
        <f xml:space="preserve"> Time!CA$62</f>
        <v>Forecast</v>
      </c>
      <c r="CB3" s="750" t="str">
        <f xml:space="preserve"> Time!CB$62</f>
        <v>Forecast</v>
      </c>
      <c r="CC3" s="750" t="str">
        <f xml:space="preserve"> Time!CC$62</f>
        <v>Forecast</v>
      </c>
      <c r="CD3" s="750" t="str">
        <f xml:space="preserve"> Time!CD$62</f>
        <v>Forecast</v>
      </c>
      <c r="CE3" s="751" t="str">
        <f xml:space="preserve"> Time!CE$62</f>
        <v>Forecast</v>
      </c>
      <c r="CF3" s="751" t="str">
        <f xml:space="preserve"> Time!CF$62</f>
        <v>Forecast</v>
      </c>
    </row>
    <row r="4" spans="1:84" x14ac:dyDescent="0.25">
      <c r="A4" s="540"/>
      <c r="B4" s="540"/>
      <c r="C4" s="540"/>
      <c r="D4" s="541"/>
      <c r="E4" s="542" t="str">
        <f xml:space="preserve"> Time!E$78</f>
        <v>Financial year ending</v>
      </c>
      <c r="F4" s="542"/>
      <c r="G4" s="542"/>
      <c r="H4" s="542"/>
      <c r="I4" s="542"/>
      <c r="J4" s="541"/>
      <c r="K4" s="541"/>
      <c r="L4" s="541">
        <f xml:space="preserve"> Time!L$78</f>
        <v>43190</v>
      </c>
      <c r="M4" s="541">
        <f xml:space="preserve"> Time!M$78</f>
        <v>43555</v>
      </c>
      <c r="N4" s="541">
        <f xml:space="preserve"> Time!N$78</f>
        <v>43555</v>
      </c>
      <c r="O4" s="541">
        <f xml:space="preserve"> Time!O$78</f>
        <v>43555</v>
      </c>
      <c r="P4" s="541">
        <f xml:space="preserve"> Time!P$78</f>
        <v>43555</v>
      </c>
      <c r="Q4" s="541">
        <f xml:space="preserve"> Time!Q$78</f>
        <v>43555</v>
      </c>
      <c r="R4" s="541">
        <f xml:space="preserve"> Time!R$78</f>
        <v>43555</v>
      </c>
      <c r="S4" s="541">
        <f xml:space="preserve"> Time!S$78</f>
        <v>43555</v>
      </c>
      <c r="T4" s="541">
        <f xml:space="preserve"> Time!T$78</f>
        <v>43555</v>
      </c>
      <c r="U4" s="541">
        <f xml:space="preserve"> Time!U$78</f>
        <v>43555</v>
      </c>
      <c r="V4" s="541">
        <f xml:space="preserve"> Time!V$78</f>
        <v>43555</v>
      </c>
      <c r="W4" s="541">
        <f xml:space="preserve"> Time!W$78</f>
        <v>43555</v>
      </c>
      <c r="X4" s="541">
        <f xml:space="preserve"> Time!X$78</f>
        <v>43555</v>
      </c>
      <c r="Y4" s="541">
        <f xml:space="preserve"> Time!Y$78</f>
        <v>43921</v>
      </c>
      <c r="Z4" s="541">
        <f xml:space="preserve"> Time!Z$78</f>
        <v>43921</v>
      </c>
      <c r="AA4" s="541">
        <f xml:space="preserve"> Time!AA$78</f>
        <v>43921</v>
      </c>
      <c r="AB4" s="541">
        <f xml:space="preserve"> Time!AB$78</f>
        <v>43921</v>
      </c>
      <c r="AC4" s="541">
        <f xml:space="preserve"> Time!AC$78</f>
        <v>43921</v>
      </c>
      <c r="AD4" s="541">
        <f xml:space="preserve"> Time!AD$78</f>
        <v>43921</v>
      </c>
      <c r="AE4" s="541">
        <f xml:space="preserve"> Time!AE$78</f>
        <v>43921</v>
      </c>
      <c r="AF4" s="541">
        <f xml:space="preserve"> Time!AF$78</f>
        <v>43921</v>
      </c>
      <c r="AG4" s="541">
        <f xml:space="preserve"> Time!AG$78</f>
        <v>43921</v>
      </c>
      <c r="AH4" s="541">
        <f xml:space="preserve"> Time!AH$78</f>
        <v>43921</v>
      </c>
      <c r="AI4" s="541">
        <f xml:space="preserve"> Time!AI$78</f>
        <v>43921</v>
      </c>
      <c r="AJ4" s="541">
        <f xml:space="preserve"> Time!AJ$78</f>
        <v>43921</v>
      </c>
      <c r="AK4" s="541">
        <f xml:space="preserve"> Time!AK$78</f>
        <v>44286</v>
      </c>
      <c r="AL4" s="541">
        <f xml:space="preserve"> Time!AL$78</f>
        <v>44286</v>
      </c>
      <c r="AM4" s="541">
        <f xml:space="preserve"> Time!AM$78</f>
        <v>44286</v>
      </c>
      <c r="AN4" s="541">
        <f xml:space="preserve"> Time!AN$78</f>
        <v>44286</v>
      </c>
      <c r="AO4" s="541">
        <f xml:space="preserve"> Time!AO$78</f>
        <v>44286</v>
      </c>
      <c r="AP4" s="541">
        <f xml:space="preserve"> Time!AP$78</f>
        <v>44286</v>
      </c>
      <c r="AQ4" s="541">
        <f xml:space="preserve"> Time!AQ$78</f>
        <v>44286</v>
      </c>
      <c r="AR4" s="541">
        <f xml:space="preserve"> Time!AR$78</f>
        <v>44286</v>
      </c>
      <c r="AS4" s="541">
        <f xml:space="preserve"> Time!AS$78</f>
        <v>44286</v>
      </c>
      <c r="AT4" s="541">
        <f xml:space="preserve"> Time!AT$78</f>
        <v>44286</v>
      </c>
      <c r="AU4" s="541">
        <f xml:space="preserve"> Time!AU$78</f>
        <v>44286</v>
      </c>
      <c r="AV4" s="541">
        <f xml:space="preserve"> Time!AV$78</f>
        <v>44286</v>
      </c>
      <c r="AW4" s="541">
        <f xml:space="preserve"> Time!AW$78</f>
        <v>44651</v>
      </c>
      <c r="AX4" s="541">
        <f xml:space="preserve"> Time!AX$78</f>
        <v>44651</v>
      </c>
      <c r="AY4" s="541">
        <f xml:space="preserve"> Time!AY$78</f>
        <v>44651</v>
      </c>
      <c r="AZ4" s="541">
        <f xml:space="preserve"> Time!AZ$78</f>
        <v>44651</v>
      </c>
      <c r="BA4" s="541">
        <f xml:space="preserve"> Time!BA$78</f>
        <v>44651</v>
      </c>
      <c r="BB4" s="541">
        <f xml:space="preserve"> Time!BB$78</f>
        <v>44651</v>
      </c>
      <c r="BC4" s="541">
        <f xml:space="preserve"> Time!BC$78</f>
        <v>44651</v>
      </c>
      <c r="BD4" s="541">
        <f xml:space="preserve"> Time!BD$78</f>
        <v>44651</v>
      </c>
      <c r="BE4" s="541">
        <f xml:space="preserve"> Time!BE$78</f>
        <v>44651</v>
      </c>
      <c r="BF4" s="541">
        <f xml:space="preserve"> Time!BF$78</f>
        <v>44651</v>
      </c>
      <c r="BG4" s="541">
        <f xml:space="preserve"> Time!BG$78</f>
        <v>44651</v>
      </c>
      <c r="BH4" s="541">
        <f xml:space="preserve"> Time!BH$78</f>
        <v>44651</v>
      </c>
      <c r="BI4" s="541">
        <f xml:space="preserve"> Time!BI$78</f>
        <v>45016</v>
      </c>
      <c r="BJ4" s="541">
        <f xml:space="preserve"> Time!BJ$78</f>
        <v>45016</v>
      </c>
      <c r="BK4" s="541">
        <f xml:space="preserve"> Time!BK$78</f>
        <v>45016</v>
      </c>
      <c r="BL4" s="541">
        <f xml:space="preserve"> Time!BL$78</f>
        <v>45016</v>
      </c>
      <c r="BM4" s="541">
        <f xml:space="preserve"> Time!BM$78</f>
        <v>45016</v>
      </c>
      <c r="BN4" s="541">
        <f xml:space="preserve"> Time!BN$78</f>
        <v>45016</v>
      </c>
      <c r="BO4" s="541">
        <f xml:space="preserve"> Time!BO$78</f>
        <v>45016</v>
      </c>
      <c r="BP4" s="541">
        <f xml:space="preserve"> Time!BP$78</f>
        <v>45016</v>
      </c>
      <c r="BQ4" s="541">
        <f xml:space="preserve"> Time!BQ$78</f>
        <v>45016</v>
      </c>
      <c r="BR4" s="541">
        <f xml:space="preserve"> Time!BR$78</f>
        <v>45016</v>
      </c>
      <c r="BS4" s="541">
        <f xml:space="preserve"> Time!BS$78</f>
        <v>45016</v>
      </c>
      <c r="BT4" s="541">
        <f xml:space="preserve"> Time!BT$78</f>
        <v>45016</v>
      </c>
      <c r="BU4" s="541">
        <f xml:space="preserve"> Time!BU$78</f>
        <v>45382</v>
      </c>
      <c r="BV4" s="541">
        <f xml:space="preserve"> Time!BV$78</f>
        <v>45382</v>
      </c>
      <c r="BW4" s="541">
        <f xml:space="preserve"> Time!BW$78</f>
        <v>45382</v>
      </c>
      <c r="BX4" s="541">
        <f xml:space="preserve"> Time!BX$78</f>
        <v>45382</v>
      </c>
      <c r="BY4" s="541">
        <f xml:space="preserve"> Time!BY$78</f>
        <v>45382</v>
      </c>
      <c r="BZ4" s="541">
        <f xml:space="preserve"> Time!BZ$78</f>
        <v>45382</v>
      </c>
      <c r="CA4" s="541">
        <f xml:space="preserve"> Time!CA$78</f>
        <v>45382</v>
      </c>
      <c r="CB4" s="541">
        <f xml:space="preserve"> Time!CB$78</f>
        <v>45382</v>
      </c>
      <c r="CC4" s="541">
        <f xml:space="preserve"> Time!CC$78</f>
        <v>45382</v>
      </c>
      <c r="CD4" s="541">
        <f xml:space="preserve"> Time!CD$78</f>
        <v>45382</v>
      </c>
      <c r="CE4" s="541">
        <f xml:space="preserve"> Time!CE$78</f>
        <v>45382</v>
      </c>
      <c r="CF4" s="541">
        <f xml:space="preserve"> Time!CF$78</f>
        <v>45382</v>
      </c>
    </row>
    <row r="5" spans="1:84" x14ac:dyDescent="0.25">
      <c r="A5" s="543"/>
      <c r="B5" s="543"/>
      <c r="C5" s="543"/>
      <c r="D5" s="544"/>
      <c r="E5" s="545" t="str">
        <f xml:space="preserve"> Time!E$11</f>
        <v>Model column counter</v>
      </c>
      <c r="F5" s="546" t="s">
        <v>8</v>
      </c>
      <c r="G5" s="547" t="s">
        <v>9</v>
      </c>
      <c r="H5" s="547" t="s">
        <v>15</v>
      </c>
      <c r="I5" s="547" t="s">
        <v>16</v>
      </c>
      <c r="J5" s="546" t="s">
        <v>10</v>
      </c>
      <c r="K5" s="544"/>
      <c r="L5" s="544">
        <f xml:space="preserve"> Time!L$11</f>
        <v>1</v>
      </c>
      <c r="M5" s="544">
        <f xml:space="preserve"> Time!M$11</f>
        <v>2</v>
      </c>
      <c r="N5" s="544">
        <f xml:space="preserve"> Time!N$11</f>
        <v>3</v>
      </c>
      <c r="O5" s="544">
        <f xml:space="preserve"> Time!O$11</f>
        <v>4</v>
      </c>
      <c r="P5" s="544">
        <f xml:space="preserve"> Time!P$11</f>
        <v>5</v>
      </c>
      <c r="Q5" s="544">
        <f xml:space="preserve"> Time!Q$11</f>
        <v>6</v>
      </c>
      <c r="R5" s="544">
        <f xml:space="preserve"> Time!R$11</f>
        <v>7</v>
      </c>
      <c r="S5" s="544">
        <f xml:space="preserve"> Time!S$11</f>
        <v>8</v>
      </c>
      <c r="T5" s="544">
        <f xml:space="preserve"> Time!T$11</f>
        <v>9</v>
      </c>
      <c r="U5" s="544">
        <f xml:space="preserve"> Time!U$11</f>
        <v>10</v>
      </c>
      <c r="V5" s="544">
        <f xml:space="preserve"> Time!V$11</f>
        <v>11</v>
      </c>
      <c r="W5" s="544">
        <f xml:space="preserve"> Time!W$11</f>
        <v>12</v>
      </c>
      <c r="X5" s="544">
        <f xml:space="preserve"> Time!X$11</f>
        <v>13</v>
      </c>
      <c r="Y5" s="544">
        <f xml:space="preserve"> Time!Y$11</f>
        <v>14</v>
      </c>
      <c r="Z5" s="544">
        <f xml:space="preserve"> Time!Z$11</f>
        <v>15</v>
      </c>
      <c r="AA5" s="544">
        <f xml:space="preserve"> Time!AA$11</f>
        <v>16</v>
      </c>
      <c r="AB5" s="544">
        <f xml:space="preserve"> Time!AB$11</f>
        <v>17</v>
      </c>
      <c r="AC5" s="544">
        <f xml:space="preserve"> Time!AC$11</f>
        <v>18</v>
      </c>
      <c r="AD5" s="544">
        <f xml:space="preserve"> Time!AD$11</f>
        <v>19</v>
      </c>
      <c r="AE5" s="544">
        <f xml:space="preserve"> Time!AE$11</f>
        <v>20</v>
      </c>
      <c r="AF5" s="544">
        <f xml:space="preserve"> Time!AF$11</f>
        <v>21</v>
      </c>
      <c r="AG5" s="544">
        <f xml:space="preserve"> Time!AG$11</f>
        <v>22</v>
      </c>
      <c r="AH5" s="544">
        <f xml:space="preserve"> Time!AH$11</f>
        <v>23</v>
      </c>
      <c r="AI5" s="544">
        <f xml:space="preserve"> Time!AI$11</f>
        <v>24</v>
      </c>
      <c r="AJ5" s="544">
        <f xml:space="preserve"> Time!AJ$11</f>
        <v>25</v>
      </c>
      <c r="AK5" s="544">
        <f xml:space="preserve"> Time!AK$11</f>
        <v>26</v>
      </c>
      <c r="AL5" s="544">
        <f xml:space="preserve"> Time!AL$11</f>
        <v>27</v>
      </c>
      <c r="AM5" s="544">
        <f xml:space="preserve"> Time!AM$11</f>
        <v>28</v>
      </c>
      <c r="AN5" s="544">
        <f xml:space="preserve"> Time!AN$11</f>
        <v>29</v>
      </c>
      <c r="AO5" s="544">
        <f xml:space="preserve"> Time!AO$11</f>
        <v>30</v>
      </c>
      <c r="AP5" s="544">
        <f xml:space="preserve"> Time!AP$11</f>
        <v>31</v>
      </c>
      <c r="AQ5" s="544">
        <f xml:space="preserve"> Time!AQ$11</f>
        <v>32</v>
      </c>
      <c r="AR5" s="544">
        <f xml:space="preserve"> Time!AR$11</f>
        <v>33</v>
      </c>
      <c r="AS5" s="544">
        <f xml:space="preserve"> Time!AS$11</f>
        <v>34</v>
      </c>
      <c r="AT5" s="544">
        <f xml:space="preserve"> Time!AT$11</f>
        <v>35</v>
      </c>
      <c r="AU5" s="544">
        <f xml:space="preserve"> Time!AU$11</f>
        <v>36</v>
      </c>
      <c r="AV5" s="544">
        <f xml:space="preserve"> Time!AV$11</f>
        <v>37</v>
      </c>
      <c r="AW5" s="544">
        <f xml:space="preserve"> Time!AW$11</f>
        <v>38</v>
      </c>
      <c r="AX5" s="544">
        <f xml:space="preserve"> Time!AX$11</f>
        <v>39</v>
      </c>
      <c r="AY5" s="544">
        <f xml:space="preserve"> Time!AY$11</f>
        <v>40</v>
      </c>
      <c r="AZ5" s="544">
        <f xml:space="preserve"> Time!AZ$11</f>
        <v>41</v>
      </c>
      <c r="BA5" s="544">
        <f xml:space="preserve"> Time!BA$11</f>
        <v>42</v>
      </c>
      <c r="BB5" s="544">
        <f xml:space="preserve"> Time!BB$11</f>
        <v>43</v>
      </c>
      <c r="BC5" s="544">
        <f xml:space="preserve"> Time!BC$11</f>
        <v>44</v>
      </c>
      <c r="BD5" s="544">
        <f xml:space="preserve"> Time!BD$11</f>
        <v>45</v>
      </c>
      <c r="BE5" s="544">
        <f xml:space="preserve"> Time!BE$11</f>
        <v>46</v>
      </c>
      <c r="BF5" s="544">
        <f xml:space="preserve"> Time!BF$11</f>
        <v>47</v>
      </c>
      <c r="BG5" s="544">
        <f xml:space="preserve"> Time!BG$11</f>
        <v>48</v>
      </c>
      <c r="BH5" s="544">
        <f xml:space="preserve"> Time!BH$11</f>
        <v>49</v>
      </c>
      <c r="BI5" s="544">
        <f xml:space="preserve"> Time!BI$11</f>
        <v>50</v>
      </c>
      <c r="BJ5" s="544">
        <f xml:space="preserve"> Time!BJ$11</f>
        <v>51</v>
      </c>
      <c r="BK5" s="544">
        <f xml:space="preserve"> Time!BK$11</f>
        <v>52</v>
      </c>
      <c r="BL5" s="544">
        <f xml:space="preserve"> Time!BL$11</f>
        <v>53</v>
      </c>
      <c r="BM5" s="544">
        <f xml:space="preserve"> Time!BM$11</f>
        <v>54</v>
      </c>
      <c r="BN5" s="544">
        <f xml:space="preserve"> Time!BN$11</f>
        <v>55</v>
      </c>
      <c r="BO5" s="544">
        <f xml:space="preserve"> Time!BO$11</f>
        <v>56</v>
      </c>
      <c r="BP5" s="544">
        <f xml:space="preserve"> Time!BP$11</f>
        <v>57</v>
      </c>
      <c r="BQ5" s="544">
        <f xml:space="preserve"> Time!BQ$11</f>
        <v>58</v>
      </c>
      <c r="BR5" s="544">
        <f xml:space="preserve"> Time!BR$11</f>
        <v>59</v>
      </c>
      <c r="BS5" s="544">
        <f xml:space="preserve"> Time!BS$11</f>
        <v>60</v>
      </c>
      <c r="BT5" s="544">
        <f xml:space="preserve"> Time!BT$11</f>
        <v>61</v>
      </c>
      <c r="BU5" s="544">
        <f xml:space="preserve"> Time!BU$11</f>
        <v>62</v>
      </c>
      <c r="BV5" s="544">
        <f xml:space="preserve"> Time!BV$11</f>
        <v>63</v>
      </c>
      <c r="BW5" s="544">
        <f xml:space="preserve"> Time!BW$11</f>
        <v>64</v>
      </c>
      <c r="BX5" s="544">
        <f xml:space="preserve"> Time!BX$11</f>
        <v>65</v>
      </c>
      <c r="BY5" s="544">
        <f xml:space="preserve"> Time!BY$11</f>
        <v>66</v>
      </c>
      <c r="BZ5" s="544">
        <f xml:space="preserve"> Time!BZ$11</f>
        <v>67</v>
      </c>
      <c r="CA5" s="544">
        <f xml:space="preserve"> Time!CA$11</f>
        <v>68</v>
      </c>
      <c r="CB5" s="544">
        <f xml:space="preserve"> Time!CB$11</f>
        <v>69</v>
      </c>
      <c r="CC5" s="544">
        <f xml:space="preserve"> Time!CC$11</f>
        <v>70</v>
      </c>
      <c r="CD5" s="544">
        <f xml:space="preserve"> Time!CD$11</f>
        <v>71</v>
      </c>
      <c r="CE5" s="544">
        <f xml:space="preserve"> Time!CE$11</f>
        <v>72</v>
      </c>
      <c r="CF5" s="544">
        <f xml:space="preserve"> Time!CF$11</f>
        <v>73</v>
      </c>
    </row>
    <row r="6" spans="1:84" x14ac:dyDescent="0.25">
      <c r="F6" s="5"/>
      <c r="G6" s="5"/>
      <c r="H6" s="5"/>
      <c r="I6" s="5"/>
      <c r="J6" s="52"/>
      <c r="AE6" s="334"/>
      <c r="AF6" s="334"/>
      <c r="AG6" s="334"/>
      <c r="AH6" s="334"/>
      <c r="AI6" s="334"/>
      <c r="CF6" s="417"/>
    </row>
    <row r="7" spans="1:84" x14ac:dyDescent="0.25">
      <c r="A7" s="190"/>
      <c r="B7" s="232" t="s">
        <v>122</v>
      </c>
      <c r="C7" s="190"/>
      <c r="D7" s="303"/>
      <c r="E7" s="190"/>
      <c r="F7" s="190"/>
      <c r="G7" s="190"/>
      <c r="H7" s="190"/>
      <c r="I7" s="190"/>
      <c r="J7" s="410"/>
      <c r="K7" s="410"/>
      <c r="L7" s="410"/>
      <c r="M7" s="410"/>
      <c r="N7" s="410"/>
      <c r="O7" s="410"/>
      <c r="P7" s="410"/>
      <c r="Q7" s="410"/>
      <c r="R7" s="410"/>
      <c r="S7" s="410"/>
      <c r="T7" s="410"/>
      <c r="U7" s="410"/>
      <c r="V7" s="410"/>
      <c r="W7" s="410"/>
      <c r="X7" s="410"/>
      <c r="Y7" s="410"/>
      <c r="Z7" s="410"/>
      <c r="AA7" s="410"/>
      <c r="AB7" s="410"/>
      <c r="AC7" s="410"/>
      <c r="AD7" s="410"/>
      <c r="AE7" s="410"/>
      <c r="AF7" s="410"/>
      <c r="AG7" s="410"/>
      <c r="AH7" s="410"/>
      <c r="AI7" s="410"/>
      <c r="AJ7" s="410"/>
      <c r="AK7" s="410"/>
      <c r="AL7" s="410"/>
      <c r="AM7" s="410"/>
      <c r="AN7" s="410"/>
      <c r="AO7" s="410"/>
      <c r="AP7" s="410"/>
      <c r="AQ7" s="410"/>
      <c r="AR7" s="410"/>
      <c r="AS7" s="410"/>
      <c r="AT7" s="410"/>
      <c r="AU7" s="410"/>
      <c r="AV7" s="410"/>
      <c r="AW7" s="410"/>
      <c r="AX7" s="410"/>
      <c r="AY7" s="410"/>
      <c r="AZ7" s="410"/>
      <c r="BA7" s="410"/>
      <c r="BB7" s="410"/>
      <c r="BC7" s="410"/>
      <c r="BD7" s="410"/>
      <c r="BE7" s="410"/>
      <c r="BF7" s="410"/>
      <c r="BG7" s="410"/>
      <c r="BH7" s="410"/>
      <c r="BI7" s="410"/>
      <c r="BJ7" s="410"/>
      <c r="BK7" s="410"/>
      <c r="BL7" s="410"/>
      <c r="BM7" s="410"/>
      <c r="BN7" s="410"/>
      <c r="BO7" s="410"/>
      <c r="BP7" s="410"/>
      <c r="BQ7" s="410"/>
      <c r="BR7" s="410"/>
      <c r="BS7" s="410"/>
      <c r="BT7" s="410"/>
      <c r="BU7" s="410"/>
      <c r="BV7" s="410"/>
      <c r="BW7" s="410"/>
      <c r="BX7" s="410"/>
      <c r="BY7" s="410"/>
      <c r="BZ7" s="410"/>
      <c r="CA7" s="410"/>
      <c r="CB7" s="410"/>
      <c r="CC7" s="410"/>
      <c r="CD7" s="410"/>
      <c r="CE7" s="410"/>
      <c r="CF7" s="410"/>
    </row>
    <row r="8" spans="1:84" x14ac:dyDescent="0.25">
      <c r="A8" s="116"/>
      <c r="B8" s="113"/>
      <c r="D8" s="114"/>
      <c r="E8" s="115"/>
      <c r="F8" s="115"/>
      <c r="G8" s="115"/>
      <c r="H8" s="115"/>
      <c r="I8" s="115"/>
      <c r="CF8" s="417"/>
    </row>
    <row r="9" spans="1:84" x14ac:dyDescent="0.25">
      <c r="A9" s="182"/>
      <c r="B9" s="179"/>
      <c r="C9" s="188"/>
      <c r="D9" s="106" t="s">
        <v>212</v>
      </c>
      <c r="E9" s="181"/>
      <c r="F9" s="181"/>
      <c r="G9" s="181"/>
      <c r="H9" s="181"/>
      <c r="I9" s="181"/>
      <c r="CF9" s="417"/>
    </row>
    <row r="10" spans="1:84" x14ac:dyDescent="0.25">
      <c r="A10" s="78"/>
      <c r="B10" s="78"/>
      <c r="C10" s="103"/>
      <c r="D10" s="83"/>
      <c r="E10" s="84" t="str">
        <f xml:space="preserve"> InpAct!E$48</f>
        <v>Cash balance - actuals</v>
      </c>
      <c r="F10" s="84">
        <f xml:space="preserve"> InpAct!F$48</f>
        <v>0</v>
      </c>
      <c r="G10" s="84" t="str">
        <f xml:space="preserve"> InpAct!G$48</f>
        <v>GBP</v>
      </c>
      <c r="H10" s="84">
        <f xml:space="preserve"> InpAct!H$48</f>
        <v>0</v>
      </c>
      <c r="I10" s="84" t="str">
        <f xml:space="preserve"> InpAct!I$48</f>
        <v>BSheet 2019.xls' from R.Williams 12 June 19</v>
      </c>
      <c r="J10" s="659">
        <f xml:space="preserve"> InpAct!J$48</f>
        <v>0</v>
      </c>
      <c r="K10" s="659">
        <f xml:space="preserve"> InpAct!K$48</f>
        <v>0</v>
      </c>
      <c r="L10" s="659">
        <f xml:space="preserve"> InpAct!L$48</f>
        <v>174325</v>
      </c>
      <c r="M10" s="659">
        <f xml:space="preserve"> InpAct!M$48</f>
        <v>215978.20948915038</v>
      </c>
      <c r="N10" s="659">
        <f xml:space="preserve"> InpAct!N$48</f>
        <v>261956.41897830076</v>
      </c>
      <c r="O10" s="659">
        <f xml:space="preserve"> InpAct!O$48</f>
        <v>313681.90465359495</v>
      </c>
      <c r="P10" s="659">
        <f xml:space="preserve"> InpAct!P$48</f>
        <v>352954.95859224425</v>
      </c>
      <c r="Q10" s="659">
        <f xml:space="preserve"> InpAct!Q$48</f>
        <v>420555.1441100926</v>
      </c>
      <c r="R10" s="659">
        <f xml:space="preserve"> InpAct!R$48</f>
        <v>482009.85821722751</v>
      </c>
      <c r="S10" s="659">
        <f xml:space="preserve"> InpAct!S$48</f>
        <v>499127.80655750789</v>
      </c>
      <c r="T10" s="659">
        <f xml:space="preserve"> InpAct!T$48</f>
        <v>542146.10643250227</v>
      </c>
      <c r="U10" s="659">
        <f xml:space="preserve"> InpAct!U$48</f>
        <v>585164.40630749671</v>
      </c>
      <c r="V10" s="659">
        <f xml:space="preserve"> InpAct!V$48</f>
        <v>605649.31100987503</v>
      </c>
      <c r="W10" s="659">
        <f xml:space="preserve"> InpAct!W$48</f>
        <v>648667.61088486947</v>
      </c>
      <c r="X10" s="659">
        <f xml:space="preserve"> InpAct!X$48</f>
        <v>691685.91075986391</v>
      </c>
      <c r="Y10" s="659">
        <f xml:space="preserve"> InpAct!Y$48</f>
        <v>0</v>
      </c>
      <c r="Z10" s="659">
        <f xml:space="preserve"> InpAct!Z$48</f>
        <v>0</v>
      </c>
      <c r="AA10" s="659">
        <f xml:space="preserve"> InpAct!AA$48</f>
        <v>0</v>
      </c>
      <c r="AB10" s="659">
        <f xml:space="preserve"> InpAct!AB$48</f>
        <v>0</v>
      </c>
      <c r="AC10" s="659">
        <f xml:space="preserve"> InpAct!AC$48</f>
        <v>0</v>
      </c>
      <c r="AD10" s="659">
        <f xml:space="preserve"> InpAct!AD$48</f>
        <v>0</v>
      </c>
      <c r="AE10" s="659">
        <f xml:space="preserve"> InpAct!AE$48</f>
        <v>0</v>
      </c>
      <c r="AF10" s="659">
        <f xml:space="preserve"> InpAct!AF$48</f>
        <v>0</v>
      </c>
      <c r="AG10" s="659">
        <f xml:space="preserve"> InpAct!AG$48</f>
        <v>0</v>
      </c>
      <c r="AH10" s="659">
        <f xml:space="preserve"> InpAct!AH$48</f>
        <v>0</v>
      </c>
      <c r="AI10" s="659">
        <f xml:space="preserve"> InpAct!AI$48</f>
        <v>0</v>
      </c>
      <c r="AJ10" s="659">
        <f xml:space="preserve"> InpAct!AJ$48</f>
        <v>0</v>
      </c>
      <c r="AK10" s="659">
        <f xml:space="preserve"> InpAct!AK$48</f>
        <v>0</v>
      </c>
      <c r="AL10" s="659">
        <f xml:space="preserve"> InpAct!AL$48</f>
        <v>0</v>
      </c>
      <c r="AM10" s="659">
        <f xml:space="preserve"> InpAct!AM$48</f>
        <v>0</v>
      </c>
      <c r="AN10" s="659">
        <f xml:space="preserve"> InpAct!AN$48</f>
        <v>0</v>
      </c>
      <c r="AO10" s="659">
        <f xml:space="preserve"> InpAct!AO$48</f>
        <v>0</v>
      </c>
      <c r="AP10" s="659">
        <f xml:space="preserve"> InpAct!AP$48</f>
        <v>0</v>
      </c>
      <c r="AQ10" s="659">
        <f xml:space="preserve"> InpAct!AQ$48</f>
        <v>0</v>
      </c>
      <c r="AR10" s="659">
        <f xml:space="preserve"> InpAct!AR$48</f>
        <v>0</v>
      </c>
      <c r="AS10" s="659">
        <f xml:space="preserve"> InpAct!AS$48</f>
        <v>0</v>
      </c>
      <c r="AT10" s="659">
        <f xml:space="preserve"> InpAct!AT$48</f>
        <v>0</v>
      </c>
      <c r="AU10" s="659">
        <f xml:space="preserve"> InpAct!AU$48</f>
        <v>0</v>
      </c>
      <c r="AV10" s="659">
        <f xml:space="preserve"> InpAct!AV$48</f>
        <v>0</v>
      </c>
      <c r="AW10" s="659">
        <f xml:space="preserve"> InpAct!AW$48</f>
        <v>0</v>
      </c>
      <c r="AX10" s="659">
        <f xml:space="preserve"> InpAct!AX$48</f>
        <v>0</v>
      </c>
      <c r="AY10" s="659">
        <f xml:space="preserve"> InpAct!AY$48</f>
        <v>0</v>
      </c>
      <c r="AZ10" s="659">
        <f xml:space="preserve"> InpAct!AZ$48</f>
        <v>0</v>
      </c>
      <c r="BA10" s="659">
        <f xml:space="preserve"> InpAct!BA$48</f>
        <v>0</v>
      </c>
      <c r="BB10" s="659">
        <f xml:space="preserve"> InpAct!BB$48</f>
        <v>0</v>
      </c>
      <c r="BC10" s="659">
        <f xml:space="preserve"> InpAct!BC$48</f>
        <v>0</v>
      </c>
      <c r="BD10" s="659">
        <f xml:space="preserve"> InpAct!BD$48</f>
        <v>0</v>
      </c>
      <c r="BE10" s="659">
        <f xml:space="preserve"> InpAct!BE$48</f>
        <v>0</v>
      </c>
      <c r="BF10" s="659">
        <f xml:space="preserve"> InpAct!BF$48</f>
        <v>0</v>
      </c>
      <c r="BG10" s="659">
        <f xml:space="preserve"> InpAct!BG$48</f>
        <v>0</v>
      </c>
      <c r="BH10" s="659">
        <f xml:space="preserve"> InpAct!BH$48</f>
        <v>0</v>
      </c>
      <c r="BI10" s="659">
        <f xml:space="preserve"> InpAct!BI$48</f>
        <v>0</v>
      </c>
      <c r="BJ10" s="659">
        <f xml:space="preserve"> InpAct!BJ$48</f>
        <v>0</v>
      </c>
      <c r="BK10" s="659">
        <f xml:space="preserve"> InpAct!BK$48</f>
        <v>0</v>
      </c>
      <c r="BL10" s="659">
        <f xml:space="preserve"> InpAct!BL$48</f>
        <v>0</v>
      </c>
      <c r="BM10" s="659">
        <f xml:space="preserve"> InpAct!BM$48</f>
        <v>0</v>
      </c>
      <c r="BN10" s="659">
        <f xml:space="preserve"> InpAct!BN$48</f>
        <v>0</v>
      </c>
      <c r="BO10" s="659">
        <f xml:space="preserve"> InpAct!BO$48</f>
        <v>0</v>
      </c>
      <c r="BP10" s="659">
        <f xml:space="preserve"> InpAct!BP$48</f>
        <v>0</v>
      </c>
      <c r="BQ10" s="659">
        <f xml:space="preserve"> InpAct!BQ$48</f>
        <v>0</v>
      </c>
      <c r="BR10" s="659">
        <f xml:space="preserve"> InpAct!BR$48</f>
        <v>0</v>
      </c>
      <c r="BS10" s="659">
        <f xml:space="preserve"> InpAct!BS$48</f>
        <v>0</v>
      </c>
      <c r="BT10" s="659">
        <f xml:space="preserve"> InpAct!BT$48</f>
        <v>0</v>
      </c>
      <c r="BU10" s="659">
        <f xml:space="preserve"> InpAct!BU$48</f>
        <v>0</v>
      </c>
      <c r="BV10" s="659">
        <f xml:space="preserve"> InpAct!BV$48</f>
        <v>0</v>
      </c>
      <c r="BW10" s="659">
        <f xml:space="preserve"> InpAct!BW$48</f>
        <v>0</v>
      </c>
      <c r="BX10" s="659">
        <f xml:space="preserve"> InpAct!BX$48</f>
        <v>0</v>
      </c>
      <c r="BY10" s="659">
        <f xml:space="preserve"> InpAct!BY$48</f>
        <v>0</v>
      </c>
      <c r="BZ10" s="659">
        <f xml:space="preserve"> InpAct!BZ$48</f>
        <v>0</v>
      </c>
      <c r="CA10" s="659">
        <f xml:space="preserve"> InpAct!CA$48</f>
        <v>0</v>
      </c>
      <c r="CB10" s="659">
        <f xml:space="preserve"> InpAct!CB$48</f>
        <v>0</v>
      </c>
      <c r="CC10" s="659">
        <f xml:space="preserve"> InpAct!CC$48</f>
        <v>0</v>
      </c>
      <c r="CD10" s="659">
        <f xml:space="preserve"> InpAct!CD$48</f>
        <v>0</v>
      </c>
      <c r="CE10" s="659">
        <f xml:space="preserve"> InpAct!CE$48</f>
        <v>0</v>
      </c>
      <c r="CF10" s="659">
        <f xml:space="preserve"> InpAct!CF$48</f>
        <v>0</v>
      </c>
    </row>
    <row r="11" spans="1:84" x14ac:dyDescent="0.25">
      <c r="A11" s="77"/>
      <c r="B11" s="78"/>
      <c r="C11" s="103"/>
      <c r="D11" s="79"/>
      <c r="E11" s="122" t="str">
        <f xml:space="preserve"> InpAct!E$52</f>
        <v>Overdraft balance - actuals</v>
      </c>
      <c r="F11" s="122">
        <f xml:space="preserve"> InpAct!F$52</f>
        <v>0</v>
      </c>
      <c r="G11" s="122" t="str">
        <f xml:space="preserve"> InpAct!G$52</f>
        <v>GBP</v>
      </c>
      <c r="H11" s="122">
        <f xml:space="preserve"> InpAct!H$52</f>
        <v>0</v>
      </c>
      <c r="I11" s="122" t="str">
        <f xml:space="preserve"> InpAct!I$52</f>
        <v>BSheet 2019.xls' from R.Williams 12 June 19</v>
      </c>
      <c r="J11" s="653">
        <f xml:space="preserve"> InpAct!J$52</f>
        <v>0</v>
      </c>
      <c r="K11" s="653">
        <f xml:space="preserve"> InpAct!K$52</f>
        <v>0</v>
      </c>
      <c r="L11" s="653">
        <f xml:space="preserve"> InpAct!L$52</f>
        <v>0</v>
      </c>
      <c r="M11" s="653">
        <f xml:space="preserve"> InpAct!M$52</f>
        <v>0</v>
      </c>
      <c r="N11" s="653">
        <f xml:space="preserve"> InpAct!N$52</f>
        <v>0</v>
      </c>
      <c r="O11" s="653">
        <f xml:space="preserve"> InpAct!O$52</f>
        <v>0</v>
      </c>
      <c r="P11" s="653">
        <f xml:space="preserve"> InpAct!P$52</f>
        <v>0</v>
      </c>
      <c r="Q11" s="653">
        <f xml:space="preserve"> InpAct!Q$52</f>
        <v>0</v>
      </c>
      <c r="R11" s="653">
        <f xml:space="preserve"> InpAct!R$52</f>
        <v>0</v>
      </c>
      <c r="S11" s="653">
        <f xml:space="preserve"> InpAct!S$52</f>
        <v>0</v>
      </c>
      <c r="T11" s="653">
        <f xml:space="preserve"> InpAct!T$52</f>
        <v>0</v>
      </c>
      <c r="U11" s="653">
        <f xml:space="preserve"> InpAct!U$52</f>
        <v>0</v>
      </c>
      <c r="V11" s="653">
        <f xml:space="preserve"> InpAct!V$52</f>
        <v>0</v>
      </c>
      <c r="W11" s="653">
        <f xml:space="preserve"> InpAct!W$52</f>
        <v>0</v>
      </c>
      <c r="X11" s="653">
        <f xml:space="preserve"> InpAct!X$52</f>
        <v>0</v>
      </c>
      <c r="Y11" s="653">
        <f xml:space="preserve"> InpAct!Y$52</f>
        <v>0</v>
      </c>
      <c r="Z11" s="653">
        <f xml:space="preserve"> InpAct!Z$52</f>
        <v>0</v>
      </c>
      <c r="AA11" s="653">
        <f xml:space="preserve"> InpAct!AA$52</f>
        <v>0</v>
      </c>
      <c r="AB11" s="653">
        <f xml:space="preserve"> InpAct!AB$52</f>
        <v>0</v>
      </c>
      <c r="AC11" s="653">
        <f xml:space="preserve"> InpAct!AC$52</f>
        <v>0</v>
      </c>
      <c r="AD11" s="653">
        <f xml:space="preserve"> InpAct!AD$52</f>
        <v>0</v>
      </c>
      <c r="AE11" s="653">
        <f xml:space="preserve"> InpAct!AE$52</f>
        <v>0</v>
      </c>
      <c r="AF11" s="653">
        <f xml:space="preserve"> InpAct!AF$52</f>
        <v>0</v>
      </c>
      <c r="AG11" s="653">
        <f xml:space="preserve"> InpAct!AG$52</f>
        <v>0</v>
      </c>
      <c r="AH11" s="653">
        <f xml:space="preserve"> InpAct!AH$52</f>
        <v>0</v>
      </c>
      <c r="AI11" s="653">
        <f xml:space="preserve"> InpAct!AI$52</f>
        <v>0</v>
      </c>
      <c r="AJ11" s="653">
        <f xml:space="preserve"> InpAct!AJ$52</f>
        <v>0</v>
      </c>
      <c r="AK11" s="653">
        <f xml:space="preserve"> InpAct!AK$52</f>
        <v>0</v>
      </c>
      <c r="AL11" s="653">
        <f xml:space="preserve"> InpAct!AL$52</f>
        <v>0</v>
      </c>
      <c r="AM11" s="653">
        <f xml:space="preserve"> InpAct!AM$52</f>
        <v>0</v>
      </c>
      <c r="AN11" s="653">
        <f xml:space="preserve"> InpAct!AN$52</f>
        <v>0</v>
      </c>
      <c r="AO11" s="653">
        <f xml:space="preserve"> InpAct!AO$52</f>
        <v>0</v>
      </c>
      <c r="AP11" s="653">
        <f xml:space="preserve"> InpAct!AP$52</f>
        <v>0</v>
      </c>
      <c r="AQ11" s="653">
        <f xml:space="preserve"> InpAct!AQ$52</f>
        <v>0</v>
      </c>
      <c r="AR11" s="653">
        <f xml:space="preserve"> InpAct!AR$52</f>
        <v>0</v>
      </c>
      <c r="AS11" s="653">
        <f xml:space="preserve"> InpAct!AS$52</f>
        <v>0</v>
      </c>
      <c r="AT11" s="653">
        <f xml:space="preserve"> InpAct!AT$52</f>
        <v>0</v>
      </c>
      <c r="AU11" s="653">
        <f xml:space="preserve"> InpAct!AU$52</f>
        <v>0</v>
      </c>
      <c r="AV11" s="653">
        <f xml:space="preserve"> InpAct!AV$52</f>
        <v>0</v>
      </c>
      <c r="AW11" s="653">
        <f xml:space="preserve"> InpAct!AW$52</f>
        <v>0</v>
      </c>
      <c r="AX11" s="653">
        <f xml:space="preserve"> InpAct!AX$52</f>
        <v>0</v>
      </c>
      <c r="AY11" s="653">
        <f xml:space="preserve"> InpAct!AY$52</f>
        <v>0</v>
      </c>
      <c r="AZ11" s="653">
        <f xml:space="preserve"> InpAct!AZ$52</f>
        <v>0</v>
      </c>
      <c r="BA11" s="653">
        <f xml:space="preserve"> InpAct!BA$52</f>
        <v>0</v>
      </c>
      <c r="BB11" s="653">
        <f xml:space="preserve"> InpAct!BB$52</f>
        <v>0</v>
      </c>
      <c r="BC11" s="653">
        <f xml:space="preserve"> InpAct!BC$52</f>
        <v>0</v>
      </c>
      <c r="BD11" s="653">
        <f xml:space="preserve"> InpAct!BD$52</f>
        <v>0</v>
      </c>
      <c r="BE11" s="653">
        <f xml:space="preserve"> InpAct!BE$52</f>
        <v>0</v>
      </c>
      <c r="BF11" s="653">
        <f xml:space="preserve"> InpAct!BF$52</f>
        <v>0</v>
      </c>
      <c r="BG11" s="653">
        <f xml:space="preserve"> InpAct!BG$52</f>
        <v>0</v>
      </c>
      <c r="BH11" s="653">
        <f xml:space="preserve"> InpAct!BH$52</f>
        <v>0</v>
      </c>
      <c r="BI11" s="653">
        <f xml:space="preserve"> InpAct!BI$52</f>
        <v>0</v>
      </c>
      <c r="BJ11" s="653">
        <f xml:space="preserve"> InpAct!BJ$52</f>
        <v>0</v>
      </c>
      <c r="BK11" s="653">
        <f xml:space="preserve"> InpAct!BK$52</f>
        <v>0</v>
      </c>
      <c r="BL11" s="653">
        <f xml:space="preserve"> InpAct!BL$52</f>
        <v>0</v>
      </c>
      <c r="BM11" s="653">
        <f xml:space="preserve"> InpAct!BM$52</f>
        <v>0</v>
      </c>
      <c r="BN11" s="653">
        <f xml:space="preserve"> InpAct!BN$52</f>
        <v>0</v>
      </c>
      <c r="BO11" s="653">
        <f xml:space="preserve"> InpAct!BO$52</f>
        <v>0</v>
      </c>
      <c r="BP11" s="653">
        <f xml:space="preserve"> InpAct!BP$52</f>
        <v>0</v>
      </c>
      <c r="BQ11" s="653">
        <f xml:space="preserve"> InpAct!BQ$52</f>
        <v>0</v>
      </c>
      <c r="BR11" s="653">
        <f xml:space="preserve"> InpAct!BR$52</f>
        <v>0</v>
      </c>
      <c r="BS11" s="653">
        <f xml:space="preserve"> InpAct!BS$52</f>
        <v>0</v>
      </c>
      <c r="BT11" s="653">
        <f xml:space="preserve"> InpAct!BT$52</f>
        <v>0</v>
      </c>
      <c r="BU11" s="653">
        <f xml:space="preserve"> InpAct!BU$52</f>
        <v>0</v>
      </c>
      <c r="BV11" s="653">
        <f xml:space="preserve"> InpAct!BV$52</f>
        <v>0</v>
      </c>
      <c r="BW11" s="653">
        <f xml:space="preserve"> InpAct!BW$52</f>
        <v>0</v>
      </c>
      <c r="BX11" s="653">
        <f xml:space="preserve"> InpAct!BX$52</f>
        <v>0</v>
      </c>
      <c r="BY11" s="653">
        <f xml:space="preserve"> InpAct!BY$52</f>
        <v>0</v>
      </c>
      <c r="BZ11" s="653">
        <f xml:space="preserve"> InpAct!BZ$52</f>
        <v>0</v>
      </c>
      <c r="CA11" s="653">
        <f xml:space="preserve"> InpAct!CA$52</f>
        <v>0</v>
      </c>
      <c r="CB11" s="653">
        <f xml:space="preserve"> InpAct!CB$52</f>
        <v>0</v>
      </c>
      <c r="CC11" s="653">
        <f xml:space="preserve"> InpAct!CC$52</f>
        <v>0</v>
      </c>
      <c r="CD11" s="653">
        <f xml:space="preserve"> InpAct!CD$52</f>
        <v>0</v>
      </c>
      <c r="CE11" s="653">
        <f xml:space="preserve"> InpAct!CE$52</f>
        <v>0</v>
      </c>
      <c r="CF11" s="653">
        <f xml:space="preserve"> InpAct!CF$52</f>
        <v>0</v>
      </c>
    </row>
    <row r="12" spans="1:84" x14ac:dyDescent="0.25">
      <c r="A12" s="182"/>
      <c r="B12" s="179"/>
      <c r="C12" s="188"/>
      <c r="D12" s="180"/>
      <c r="E12" s="181" t="s">
        <v>124</v>
      </c>
      <c r="F12" s="181"/>
      <c r="G12" s="181" t="s">
        <v>40</v>
      </c>
      <c r="H12" s="181"/>
      <c r="I12" s="181"/>
      <c r="J12" s="649"/>
      <c r="K12" s="649"/>
      <c r="L12" s="649">
        <f t="shared" ref="L12:AQ12" si="0" xml:space="preserve"> L10 - L11</f>
        <v>174325</v>
      </c>
      <c r="M12" s="649">
        <f t="shared" si="0"/>
        <v>215978.20948915038</v>
      </c>
      <c r="N12" s="649">
        <f t="shared" si="0"/>
        <v>261956.41897830076</v>
      </c>
      <c r="O12" s="649">
        <f t="shared" si="0"/>
        <v>313681.90465359495</v>
      </c>
      <c r="P12" s="649">
        <f t="shared" si="0"/>
        <v>352954.95859224425</v>
      </c>
      <c r="Q12" s="649">
        <f t="shared" si="0"/>
        <v>420555.1441100926</v>
      </c>
      <c r="R12" s="649">
        <f t="shared" si="0"/>
        <v>482009.85821722751</v>
      </c>
      <c r="S12" s="649">
        <f t="shared" si="0"/>
        <v>499127.80655750789</v>
      </c>
      <c r="T12" s="649">
        <f t="shared" si="0"/>
        <v>542146.10643250227</v>
      </c>
      <c r="U12" s="649">
        <f t="shared" si="0"/>
        <v>585164.40630749671</v>
      </c>
      <c r="V12" s="649">
        <f t="shared" si="0"/>
        <v>605649.31100987503</v>
      </c>
      <c r="W12" s="649">
        <f t="shared" si="0"/>
        <v>648667.61088486947</v>
      </c>
      <c r="X12" s="649">
        <f t="shared" si="0"/>
        <v>691685.91075986391</v>
      </c>
      <c r="Y12" s="649">
        <f t="shared" si="0"/>
        <v>0</v>
      </c>
      <c r="Z12" s="649">
        <f t="shared" si="0"/>
        <v>0</v>
      </c>
      <c r="AA12" s="649">
        <f t="shared" si="0"/>
        <v>0</v>
      </c>
      <c r="AB12" s="649">
        <f t="shared" si="0"/>
        <v>0</v>
      </c>
      <c r="AC12" s="649">
        <f t="shared" si="0"/>
        <v>0</v>
      </c>
      <c r="AD12" s="649">
        <f t="shared" si="0"/>
        <v>0</v>
      </c>
      <c r="AE12" s="649">
        <f t="shared" si="0"/>
        <v>0</v>
      </c>
      <c r="AF12" s="649">
        <f t="shared" si="0"/>
        <v>0</v>
      </c>
      <c r="AG12" s="649">
        <f t="shared" si="0"/>
        <v>0</v>
      </c>
      <c r="AH12" s="649">
        <f t="shared" si="0"/>
        <v>0</v>
      </c>
      <c r="AI12" s="649">
        <f t="shared" si="0"/>
        <v>0</v>
      </c>
      <c r="AJ12" s="649">
        <f t="shared" si="0"/>
        <v>0</v>
      </c>
      <c r="AK12" s="649">
        <f t="shared" si="0"/>
        <v>0</v>
      </c>
      <c r="AL12" s="649">
        <f t="shared" si="0"/>
        <v>0</v>
      </c>
      <c r="AM12" s="649">
        <f t="shared" si="0"/>
        <v>0</v>
      </c>
      <c r="AN12" s="649">
        <f t="shared" si="0"/>
        <v>0</v>
      </c>
      <c r="AO12" s="649">
        <f t="shared" si="0"/>
        <v>0</v>
      </c>
      <c r="AP12" s="649">
        <f t="shared" si="0"/>
        <v>0</v>
      </c>
      <c r="AQ12" s="649">
        <f t="shared" si="0"/>
        <v>0</v>
      </c>
      <c r="AR12" s="649">
        <f t="shared" ref="AR12:BW12" si="1" xml:space="preserve"> AR10 - AR11</f>
        <v>0</v>
      </c>
      <c r="AS12" s="649">
        <f t="shared" si="1"/>
        <v>0</v>
      </c>
      <c r="AT12" s="649">
        <f t="shared" si="1"/>
        <v>0</v>
      </c>
      <c r="AU12" s="649">
        <f t="shared" si="1"/>
        <v>0</v>
      </c>
      <c r="AV12" s="649">
        <f t="shared" si="1"/>
        <v>0</v>
      </c>
      <c r="AW12" s="649">
        <f t="shared" si="1"/>
        <v>0</v>
      </c>
      <c r="AX12" s="649">
        <f t="shared" si="1"/>
        <v>0</v>
      </c>
      <c r="AY12" s="649">
        <f t="shared" si="1"/>
        <v>0</v>
      </c>
      <c r="AZ12" s="649">
        <f t="shared" si="1"/>
        <v>0</v>
      </c>
      <c r="BA12" s="649">
        <f t="shared" si="1"/>
        <v>0</v>
      </c>
      <c r="BB12" s="649">
        <f t="shared" si="1"/>
        <v>0</v>
      </c>
      <c r="BC12" s="649">
        <f t="shared" si="1"/>
        <v>0</v>
      </c>
      <c r="BD12" s="649">
        <f t="shared" si="1"/>
        <v>0</v>
      </c>
      <c r="BE12" s="649">
        <f t="shared" si="1"/>
        <v>0</v>
      </c>
      <c r="BF12" s="649">
        <f t="shared" si="1"/>
        <v>0</v>
      </c>
      <c r="BG12" s="649">
        <f t="shared" si="1"/>
        <v>0</v>
      </c>
      <c r="BH12" s="649">
        <f t="shared" si="1"/>
        <v>0</v>
      </c>
      <c r="BI12" s="649">
        <f t="shared" si="1"/>
        <v>0</v>
      </c>
      <c r="BJ12" s="649">
        <f t="shared" si="1"/>
        <v>0</v>
      </c>
      <c r="BK12" s="649">
        <f t="shared" si="1"/>
        <v>0</v>
      </c>
      <c r="BL12" s="649">
        <f t="shared" si="1"/>
        <v>0</v>
      </c>
      <c r="BM12" s="649">
        <f t="shared" si="1"/>
        <v>0</v>
      </c>
      <c r="BN12" s="649">
        <f t="shared" si="1"/>
        <v>0</v>
      </c>
      <c r="BO12" s="649">
        <f t="shared" si="1"/>
        <v>0</v>
      </c>
      <c r="BP12" s="649">
        <f t="shared" si="1"/>
        <v>0</v>
      </c>
      <c r="BQ12" s="649">
        <f t="shared" si="1"/>
        <v>0</v>
      </c>
      <c r="BR12" s="649">
        <f t="shared" si="1"/>
        <v>0</v>
      </c>
      <c r="BS12" s="649">
        <f t="shared" si="1"/>
        <v>0</v>
      </c>
      <c r="BT12" s="649">
        <f t="shared" si="1"/>
        <v>0</v>
      </c>
      <c r="BU12" s="649">
        <f t="shared" si="1"/>
        <v>0</v>
      </c>
      <c r="BV12" s="649">
        <f t="shared" si="1"/>
        <v>0</v>
      </c>
      <c r="BW12" s="649">
        <f t="shared" si="1"/>
        <v>0</v>
      </c>
      <c r="BX12" s="649">
        <f t="shared" ref="BX12:CE12" si="2" xml:space="preserve"> BX10 - BX11</f>
        <v>0</v>
      </c>
      <c r="BY12" s="649">
        <f t="shared" si="2"/>
        <v>0</v>
      </c>
      <c r="BZ12" s="649">
        <f t="shared" si="2"/>
        <v>0</v>
      </c>
      <c r="CA12" s="649">
        <f t="shared" si="2"/>
        <v>0</v>
      </c>
      <c r="CB12" s="649">
        <f t="shared" si="2"/>
        <v>0</v>
      </c>
      <c r="CC12" s="649">
        <f t="shared" si="2"/>
        <v>0</v>
      </c>
      <c r="CD12" s="649">
        <f t="shared" si="2"/>
        <v>0</v>
      </c>
      <c r="CE12" s="649">
        <f t="shared" si="2"/>
        <v>0</v>
      </c>
      <c r="CF12" s="649">
        <f t="shared" ref="CF12" si="3" xml:space="preserve"> CF10 - CF11</f>
        <v>0</v>
      </c>
    </row>
    <row r="13" spans="1:84" x14ac:dyDescent="0.25">
      <c r="A13" s="182"/>
      <c r="B13" s="179"/>
      <c r="C13" s="183"/>
      <c r="D13" s="180"/>
      <c r="E13" s="181"/>
      <c r="F13" s="181"/>
      <c r="G13" s="181"/>
      <c r="H13" s="181"/>
      <c r="I13" s="181"/>
      <c r="CF13" s="417"/>
    </row>
    <row r="14" spans="1:84" x14ac:dyDescent="0.25">
      <c r="A14" s="182"/>
      <c r="B14" s="179"/>
      <c r="C14" s="183"/>
      <c r="D14" s="106" t="s">
        <v>122</v>
      </c>
      <c r="E14" s="181"/>
      <c r="F14" s="181"/>
      <c r="G14" s="181"/>
      <c r="H14" s="181"/>
      <c r="I14" s="181"/>
      <c r="CF14" s="417"/>
    </row>
    <row r="15" spans="1:84" x14ac:dyDescent="0.25">
      <c r="A15" s="152"/>
      <c r="B15" s="153"/>
      <c r="C15" s="154"/>
      <c r="D15" s="155"/>
      <c r="E15" s="156" t="str">
        <f t="shared" ref="E15:AJ15" si="4" xml:space="preserve"> E$12</f>
        <v>Cash / (overdraft) balance  - actuals</v>
      </c>
      <c r="F15" s="156">
        <f t="shared" si="4"/>
        <v>0</v>
      </c>
      <c r="G15" s="156" t="str">
        <f t="shared" si="4"/>
        <v>GBP</v>
      </c>
      <c r="H15" s="156">
        <f t="shared" si="4"/>
        <v>0</v>
      </c>
      <c r="I15" s="156">
        <f t="shared" si="4"/>
        <v>0</v>
      </c>
      <c r="J15" s="666">
        <f t="shared" si="4"/>
        <v>0</v>
      </c>
      <c r="K15" s="666">
        <f t="shared" si="4"/>
        <v>0</v>
      </c>
      <c r="L15" s="666">
        <f t="shared" si="4"/>
        <v>174325</v>
      </c>
      <c r="M15" s="666">
        <f t="shared" si="4"/>
        <v>215978.20948915038</v>
      </c>
      <c r="N15" s="666">
        <f t="shared" si="4"/>
        <v>261956.41897830076</v>
      </c>
      <c r="O15" s="666">
        <f t="shared" si="4"/>
        <v>313681.90465359495</v>
      </c>
      <c r="P15" s="666">
        <f t="shared" si="4"/>
        <v>352954.95859224425</v>
      </c>
      <c r="Q15" s="666">
        <f t="shared" si="4"/>
        <v>420555.1441100926</v>
      </c>
      <c r="R15" s="666">
        <f t="shared" si="4"/>
        <v>482009.85821722751</v>
      </c>
      <c r="S15" s="666">
        <f t="shared" si="4"/>
        <v>499127.80655750789</v>
      </c>
      <c r="T15" s="666">
        <f t="shared" si="4"/>
        <v>542146.10643250227</v>
      </c>
      <c r="U15" s="666">
        <f t="shared" si="4"/>
        <v>585164.40630749671</v>
      </c>
      <c r="V15" s="666">
        <f t="shared" si="4"/>
        <v>605649.31100987503</v>
      </c>
      <c r="W15" s="666">
        <f t="shared" si="4"/>
        <v>648667.61088486947</v>
      </c>
      <c r="X15" s="666">
        <f t="shared" si="4"/>
        <v>691685.91075986391</v>
      </c>
      <c r="Y15" s="666">
        <f t="shared" si="4"/>
        <v>0</v>
      </c>
      <c r="Z15" s="666">
        <f t="shared" si="4"/>
        <v>0</v>
      </c>
      <c r="AA15" s="666">
        <f t="shared" si="4"/>
        <v>0</v>
      </c>
      <c r="AB15" s="666">
        <f t="shared" si="4"/>
        <v>0</v>
      </c>
      <c r="AC15" s="666">
        <f t="shared" si="4"/>
        <v>0</v>
      </c>
      <c r="AD15" s="666">
        <f t="shared" si="4"/>
        <v>0</v>
      </c>
      <c r="AE15" s="666">
        <f t="shared" si="4"/>
        <v>0</v>
      </c>
      <c r="AF15" s="666">
        <f t="shared" si="4"/>
        <v>0</v>
      </c>
      <c r="AG15" s="666">
        <f t="shared" si="4"/>
        <v>0</v>
      </c>
      <c r="AH15" s="666">
        <f t="shared" si="4"/>
        <v>0</v>
      </c>
      <c r="AI15" s="666">
        <f t="shared" si="4"/>
        <v>0</v>
      </c>
      <c r="AJ15" s="666">
        <f t="shared" si="4"/>
        <v>0</v>
      </c>
      <c r="AK15" s="666">
        <f t="shared" ref="AK15:BP15" si="5" xml:space="preserve"> AK$12</f>
        <v>0</v>
      </c>
      <c r="AL15" s="666">
        <f t="shared" si="5"/>
        <v>0</v>
      </c>
      <c r="AM15" s="666">
        <f t="shared" si="5"/>
        <v>0</v>
      </c>
      <c r="AN15" s="666">
        <f t="shared" si="5"/>
        <v>0</v>
      </c>
      <c r="AO15" s="666">
        <f t="shared" si="5"/>
        <v>0</v>
      </c>
      <c r="AP15" s="666">
        <f t="shared" si="5"/>
        <v>0</v>
      </c>
      <c r="AQ15" s="666">
        <f t="shared" si="5"/>
        <v>0</v>
      </c>
      <c r="AR15" s="666">
        <f t="shared" si="5"/>
        <v>0</v>
      </c>
      <c r="AS15" s="666">
        <f t="shared" si="5"/>
        <v>0</v>
      </c>
      <c r="AT15" s="666">
        <f t="shared" si="5"/>
        <v>0</v>
      </c>
      <c r="AU15" s="666">
        <f t="shared" si="5"/>
        <v>0</v>
      </c>
      <c r="AV15" s="666">
        <f t="shared" si="5"/>
        <v>0</v>
      </c>
      <c r="AW15" s="666">
        <f t="shared" si="5"/>
        <v>0</v>
      </c>
      <c r="AX15" s="666">
        <f t="shared" si="5"/>
        <v>0</v>
      </c>
      <c r="AY15" s="666">
        <f t="shared" si="5"/>
        <v>0</v>
      </c>
      <c r="AZ15" s="666">
        <f t="shared" si="5"/>
        <v>0</v>
      </c>
      <c r="BA15" s="666">
        <f t="shared" si="5"/>
        <v>0</v>
      </c>
      <c r="BB15" s="666">
        <f t="shared" si="5"/>
        <v>0</v>
      </c>
      <c r="BC15" s="666">
        <f t="shared" si="5"/>
        <v>0</v>
      </c>
      <c r="BD15" s="666">
        <f t="shared" si="5"/>
        <v>0</v>
      </c>
      <c r="BE15" s="666">
        <f t="shared" si="5"/>
        <v>0</v>
      </c>
      <c r="BF15" s="666">
        <f t="shared" si="5"/>
        <v>0</v>
      </c>
      <c r="BG15" s="666">
        <f t="shared" si="5"/>
        <v>0</v>
      </c>
      <c r="BH15" s="666">
        <f t="shared" si="5"/>
        <v>0</v>
      </c>
      <c r="BI15" s="666">
        <f t="shared" si="5"/>
        <v>0</v>
      </c>
      <c r="BJ15" s="666">
        <f t="shared" si="5"/>
        <v>0</v>
      </c>
      <c r="BK15" s="666">
        <f t="shared" si="5"/>
        <v>0</v>
      </c>
      <c r="BL15" s="666">
        <f t="shared" si="5"/>
        <v>0</v>
      </c>
      <c r="BM15" s="666">
        <f t="shared" si="5"/>
        <v>0</v>
      </c>
      <c r="BN15" s="666">
        <f t="shared" si="5"/>
        <v>0</v>
      </c>
      <c r="BO15" s="666">
        <f t="shared" si="5"/>
        <v>0</v>
      </c>
      <c r="BP15" s="666">
        <f t="shared" si="5"/>
        <v>0</v>
      </c>
      <c r="BQ15" s="666">
        <f t="shared" ref="BQ15:CF15" si="6" xml:space="preserve"> BQ$12</f>
        <v>0</v>
      </c>
      <c r="BR15" s="666">
        <f t="shared" si="6"/>
        <v>0</v>
      </c>
      <c r="BS15" s="666">
        <f t="shared" si="6"/>
        <v>0</v>
      </c>
      <c r="BT15" s="666">
        <f t="shared" si="6"/>
        <v>0</v>
      </c>
      <c r="BU15" s="666">
        <f t="shared" si="6"/>
        <v>0</v>
      </c>
      <c r="BV15" s="666">
        <f t="shared" si="6"/>
        <v>0</v>
      </c>
      <c r="BW15" s="666">
        <f t="shared" si="6"/>
        <v>0</v>
      </c>
      <c r="BX15" s="666">
        <f t="shared" si="6"/>
        <v>0</v>
      </c>
      <c r="BY15" s="666">
        <f t="shared" si="6"/>
        <v>0</v>
      </c>
      <c r="BZ15" s="666">
        <f t="shared" si="6"/>
        <v>0</v>
      </c>
      <c r="CA15" s="666">
        <f t="shared" si="6"/>
        <v>0</v>
      </c>
      <c r="CB15" s="666">
        <f t="shared" si="6"/>
        <v>0</v>
      </c>
      <c r="CC15" s="666">
        <f t="shared" si="6"/>
        <v>0</v>
      </c>
      <c r="CD15" s="666">
        <f t="shared" si="6"/>
        <v>0</v>
      </c>
      <c r="CE15" s="666">
        <f t="shared" si="6"/>
        <v>0</v>
      </c>
      <c r="CF15" s="666">
        <f t="shared" si="6"/>
        <v>0</v>
      </c>
    </row>
    <row r="16" spans="1:84" x14ac:dyDescent="0.25">
      <c r="A16" s="77"/>
      <c r="B16" s="78"/>
      <c r="C16" s="103"/>
      <c r="D16" s="79"/>
      <c r="E16" s="122" t="str">
        <f xml:space="preserve"> Time!E$48</f>
        <v>Actuals period flag</v>
      </c>
      <c r="F16" s="122">
        <f xml:space="preserve"> Time!F$48</f>
        <v>0</v>
      </c>
      <c r="G16" s="122" t="str">
        <f xml:space="preserve"> Time!G$48</f>
        <v>flag</v>
      </c>
      <c r="H16" s="122">
        <f xml:space="preserve"> Time!H$48</f>
        <v>0</v>
      </c>
      <c r="I16" s="122">
        <f xml:space="preserve"> Time!I$48</f>
        <v>0</v>
      </c>
      <c r="J16" s="653">
        <f xml:space="preserve"> Time!J$48</f>
        <v>13</v>
      </c>
      <c r="K16" s="653">
        <f xml:space="preserve"> Time!K$48</f>
        <v>0</v>
      </c>
      <c r="L16" s="653">
        <f xml:space="preserve"> Time!L$48</f>
        <v>1</v>
      </c>
      <c r="M16" s="653">
        <f xml:space="preserve"> Time!M$48</f>
        <v>1</v>
      </c>
      <c r="N16" s="653">
        <f xml:space="preserve"> Time!N$48</f>
        <v>1</v>
      </c>
      <c r="O16" s="653">
        <f xml:space="preserve"> Time!O$48</f>
        <v>1</v>
      </c>
      <c r="P16" s="653">
        <f xml:space="preserve"> Time!P$48</f>
        <v>1</v>
      </c>
      <c r="Q16" s="653">
        <f xml:space="preserve"> Time!Q$48</f>
        <v>1</v>
      </c>
      <c r="R16" s="653">
        <f xml:space="preserve"> Time!R$48</f>
        <v>1</v>
      </c>
      <c r="S16" s="653">
        <f xml:space="preserve"> Time!S$48</f>
        <v>1</v>
      </c>
      <c r="T16" s="653">
        <f xml:space="preserve"> Time!T$48</f>
        <v>1</v>
      </c>
      <c r="U16" s="653">
        <f xml:space="preserve"> Time!U$48</f>
        <v>1</v>
      </c>
      <c r="V16" s="653">
        <f xml:space="preserve"> Time!V$48</f>
        <v>1</v>
      </c>
      <c r="W16" s="653">
        <f xml:space="preserve"> Time!W$48</f>
        <v>1</v>
      </c>
      <c r="X16" s="653">
        <f xml:space="preserve"> Time!X$48</f>
        <v>1</v>
      </c>
      <c r="Y16" s="653">
        <f xml:space="preserve"> Time!Y$48</f>
        <v>0</v>
      </c>
      <c r="Z16" s="653">
        <f xml:space="preserve"> Time!Z$48</f>
        <v>0</v>
      </c>
      <c r="AA16" s="653">
        <f xml:space="preserve"> Time!AA$48</f>
        <v>0</v>
      </c>
      <c r="AB16" s="653">
        <f xml:space="preserve"> Time!AB$48</f>
        <v>0</v>
      </c>
      <c r="AC16" s="653">
        <f xml:space="preserve"> Time!AC$48</f>
        <v>0</v>
      </c>
      <c r="AD16" s="653">
        <f xml:space="preserve"> Time!AD$48</f>
        <v>0</v>
      </c>
      <c r="AE16" s="653">
        <f xml:space="preserve"> Time!AE$48</f>
        <v>0</v>
      </c>
      <c r="AF16" s="653">
        <f xml:space="preserve"> Time!AF$48</f>
        <v>0</v>
      </c>
      <c r="AG16" s="653">
        <f xml:space="preserve"> Time!AG$48</f>
        <v>0</v>
      </c>
      <c r="AH16" s="653">
        <f xml:space="preserve"> Time!AH$48</f>
        <v>0</v>
      </c>
      <c r="AI16" s="653">
        <f xml:space="preserve"> Time!AI$48</f>
        <v>0</v>
      </c>
      <c r="AJ16" s="653">
        <f xml:space="preserve"> Time!AJ$48</f>
        <v>0</v>
      </c>
      <c r="AK16" s="653">
        <f xml:space="preserve"> Time!AK$48</f>
        <v>0</v>
      </c>
      <c r="AL16" s="653">
        <f xml:space="preserve"> Time!AL$48</f>
        <v>0</v>
      </c>
      <c r="AM16" s="653">
        <f xml:space="preserve"> Time!AM$48</f>
        <v>0</v>
      </c>
      <c r="AN16" s="653">
        <f xml:space="preserve"> Time!AN$48</f>
        <v>0</v>
      </c>
      <c r="AO16" s="653">
        <f xml:space="preserve"> Time!AO$48</f>
        <v>0</v>
      </c>
      <c r="AP16" s="653">
        <f xml:space="preserve"> Time!AP$48</f>
        <v>0</v>
      </c>
      <c r="AQ16" s="653">
        <f xml:space="preserve"> Time!AQ$48</f>
        <v>0</v>
      </c>
      <c r="AR16" s="653">
        <f xml:space="preserve"> Time!AR$48</f>
        <v>0</v>
      </c>
      <c r="AS16" s="653">
        <f xml:space="preserve"> Time!AS$48</f>
        <v>0</v>
      </c>
      <c r="AT16" s="653">
        <f xml:space="preserve"> Time!AT$48</f>
        <v>0</v>
      </c>
      <c r="AU16" s="653">
        <f xml:space="preserve"> Time!AU$48</f>
        <v>0</v>
      </c>
      <c r="AV16" s="653">
        <f xml:space="preserve"> Time!AV$48</f>
        <v>0</v>
      </c>
      <c r="AW16" s="653">
        <f xml:space="preserve"> Time!AW$48</f>
        <v>0</v>
      </c>
      <c r="AX16" s="653">
        <f xml:space="preserve"> Time!AX$48</f>
        <v>0</v>
      </c>
      <c r="AY16" s="653">
        <f xml:space="preserve"> Time!AY$48</f>
        <v>0</v>
      </c>
      <c r="AZ16" s="653">
        <f xml:space="preserve"> Time!AZ$48</f>
        <v>0</v>
      </c>
      <c r="BA16" s="653">
        <f xml:space="preserve"> Time!BA$48</f>
        <v>0</v>
      </c>
      <c r="BB16" s="653">
        <f xml:space="preserve"> Time!BB$48</f>
        <v>0</v>
      </c>
      <c r="BC16" s="653">
        <f xml:space="preserve"> Time!BC$48</f>
        <v>0</v>
      </c>
      <c r="BD16" s="653">
        <f xml:space="preserve"> Time!BD$48</f>
        <v>0</v>
      </c>
      <c r="BE16" s="653">
        <f xml:space="preserve"> Time!BE$48</f>
        <v>0</v>
      </c>
      <c r="BF16" s="653">
        <f xml:space="preserve"> Time!BF$48</f>
        <v>0</v>
      </c>
      <c r="BG16" s="653">
        <f xml:space="preserve"> Time!BG$48</f>
        <v>0</v>
      </c>
      <c r="BH16" s="653">
        <f xml:space="preserve"> Time!BH$48</f>
        <v>0</v>
      </c>
      <c r="BI16" s="653">
        <f xml:space="preserve"> Time!BI$48</f>
        <v>0</v>
      </c>
      <c r="BJ16" s="653">
        <f xml:space="preserve"> Time!BJ$48</f>
        <v>0</v>
      </c>
      <c r="BK16" s="653">
        <f xml:space="preserve"> Time!BK$48</f>
        <v>0</v>
      </c>
      <c r="BL16" s="653">
        <f xml:space="preserve"> Time!BL$48</f>
        <v>0</v>
      </c>
      <c r="BM16" s="653">
        <f xml:space="preserve"> Time!BM$48</f>
        <v>0</v>
      </c>
      <c r="BN16" s="653">
        <f xml:space="preserve"> Time!BN$48</f>
        <v>0</v>
      </c>
      <c r="BO16" s="653">
        <f xml:space="preserve"> Time!BO$48</f>
        <v>0</v>
      </c>
      <c r="BP16" s="653">
        <f xml:space="preserve"> Time!BP$48</f>
        <v>0</v>
      </c>
      <c r="BQ16" s="653">
        <f xml:space="preserve"> Time!BQ$48</f>
        <v>0</v>
      </c>
      <c r="BR16" s="653">
        <f xml:space="preserve"> Time!BR$48</f>
        <v>0</v>
      </c>
      <c r="BS16" s="653">
        <f xml:space="preserve"> Time!BS$48</f>
        <v>0</v>
      </c>
      <c r="BT16" s="653">
        <f xml:space="preserve"> Time!BT$48</f>
        <v>0</v>
      </c>
      <c r="BU16" s="653">
        <f xml:space="preserve"> Time!BU$48</f>
        <v>0</v>
      </c>
      <c r="BV16" s="653">
        <f xml:space="preserve"> Time!BV$48</f>
        <v>0</v>
      </c>
      <c r="BW16" s="653">
        <f xml:space="preserve"> Time!BW$48</f>
        <v>0</v>
      </c>
      <c r="BX16" s="653">
        <f xml:space="preserve"> Time!BX$48</f>
        <v>0</v>
      </c>
      <c r="BY16" s="653">
        <f xml:space="preserve"> Time!BY$48</f>
        <v>0</v>
      </c>
      <c r="BZ16" s="653">
        <f xml:space="preserve"> Time!BZ$48</f>
        <v>0</v>
      </c>
      <c r="CA16" s="653">
        <f xml:space="preserve"> Time!CA$48</f>
        <v>0</v>
      </c>
      <c r="CB16" s="653">
        <f xml:space="preserve"> Time!CB$48</f>
        <v>0</v>
      </c>
      <c r="CC16" s="653">
        <f xml:space="preserve"> Time!CC$48</f>
        <v>0</v>
      </c>
      <c r="CD16" s="653">
        <f xml:space="preserve"> Time!CD$48</f>
        <v>0</v>
      </c>
      <c r="CE16" s="653">
        <f xml:space="preserve"> Time!CE$48</f>
        <v>0</v>
      </c>
      <c r="CF16" s="653">
        <f xml:space="preserve"> Time!CF$48</f>
        <v>0</v>
      </c>
    </row>
    <row r="17" spans="1:84" x14ac:dyDescent="0.25">
      <c r="A17" s="116"/>
      <c r="B17" s="113"/>
      <c r="C17" s="120"/>
      <c r="D17" s="114"/>
      <c r="E17" s="115"/>
      <c r="F17" s="115"/>
      <c r="G17" s="115"/>
      <c r="H17" s="115"/>
      <c r="I17" s="115"/>
      <c r="J17" s="649"/>
      <c r="K17" s="649"/>
      <c r="L17" s="649"/>
      <c r="M17" s="649"/>
      <c r="N17" s="649"/>
      <c r="O17" s="649"/>
      <c r="P17" s="649"/>
      <c r="Q17" s="649"/>
      <c r="R17" s="649"/>
      <c r="S17" s="649"/>
      <c r="T17" s="649"/>
      <c r="U17" s="649"/>
      <c r="V17" s="649"/>
      <c r="W17" s="649"/>
      <c r="X17" s="649"/>
      <c r="Y17" s="649"/>
      <c r="Z17" s="649"/>
      <c r="AA17" s="649"/>
      <c r="AB17" s="649"/>
      <c r="AC17" s="649"/>
      <c r="AD17" s="649"/>
      <c r="AE17" s="662"/>
      <c r="AF17" s="662"/>
      <c r="AG17" s="662"/>
      <c r="AH17" s="662"/>
      <c r="AI17" s="662"/>
      <c r="AJ17" s="662"/>
      <c r="AK17" s="662"/>
      <c r="AL17" s="662"/>
      <c r="AM17" s="662"/>
      <c r="AN17" s="662"/>
      <c r="AO17" s="662"/>
      <c r="AP17" s="662"/>
      <c r="AQ17" s="662"/>
      <c r="AR17" s="662"/>
      <c r="AS17" s="662"/>
      <c r="AT17" s="662"/>
      <c r="AU17" s="662"/>
      <c r="AV17" s="662"/>
      <c r="AW17" s="662"/>
      <c r="AX17" s="662"/>
      <c r="AY17" s="662"/>
      <c r="AZ17" s="662"/>
      <c r="BA17" s="662"/>
      <c r="BB17" s="662"/>
      <c r="BC17" s="662"/>
      <c r="BD17" s="662"/>
      <c r="BE17" s="662"/>
      <c r="BF17" s="662"/>
      <c r="BG17" s="662"/>
      <c r="BH17" s="662"/>
      <c r="BI17" s="662"/>
      <c r="BJ17" s="662"/>
      <c r="BK17" s="662"/>
      <c r="BL17" s="662"/>
      <c r="BM17" s="662"/>
      <c r="BN17" s="662"/>
      <c r="BO17" s="662"/>
      <c r="BP17" s="662"/>
      <c r="BQ17" s="662"/>
      <c r="BR17" s="662"/>
      <c r="BS17" s="662"/>
      <c r="BT17" s="662"/>
      <c r="BU17" s="662"/>
      <c r="BV17" s="662"/>
      <c r="BW17" s="662"/>
      <c r="BX17" s="662"/>
      <c r="BY17" s="662"/>
      <c r="BZ17" s="662"/>
      <c r="CA17" s="662"/>
      <c r="CB17" s="662"/>
      <c r="CC17" s="662"/>
      <c r="CD17" s="662"/>
      <c r="CE17" s="662"/>
      <c r="CF17" s="662"/>
    </row>
    <row r="18" spans="1:84" x14ac:dyDescent="0.25">
      <c r="A18" s="116"/>
      <c r="B18" s="113"/>
      <c r="C18" s="120"/>
      <c r="D18" s="114"/>
      <c r="E18" s="115" t="s">
        <v>123</v>
      </c>
      <c r="F18" s="115"/>
      <c r="G18" s="115" t="s">
        <v>40</v>
      </c>
      <c r="H18" s="115"/>
      <c r="I18" s="115"/>
      <c r="J18" s="649"/>
      <c r="K18" s="649"/>
      <c r="L18" s="649">
        <f t="shared" ref="L18:AQ18" si="7" xml:space="preserve"> K21</f>
        <v>0</v>
      </c>
      <c r="M18" s="649">
        <f t="shared" si="7"/>
        <v>174325</v>
      </c>
      <c r="N18" s="649">
        <f t="shared" si="7"/>
        <v>215978.20948915038</v>
      </c>
      <c r="O18" s="649">
        <f t="shared" si="7"/>
        <v>261956.41897830076</v>
      </c>
      <c r="P18" s="649">
        <f t="shared" si="7"/>
        <v>313681.90465359495</v>
      </c>
      <c r="Q18" s="649">
        <f t="shared" si="7"/>
        <v>352954.95859224425</v>
      </c>
      <c r="R18" s="649">
        <f t="shared" si="7"/>
        <v>420555.1441100926</v>
      </c>
      <c r="S18" s="649">
        <f t="shared" si="7"/>
        <v>482009.85821722751</v>
      </c>
      <c r="T18" s="649">
        <f t="shared" si="7"/>
        <v>499127.80655750789</v>
      </c>
      <c r="U18" s="649">
        <f t="shared" si="7"/>
        <v>542146.10643250227</v>
      </c>
      <c r="V18" s="649">
        <f t="shared" si="7"/>
        <v>585164.40630749671</v>
      </c>
      <c r="W18" s="649">
        <f t="shared" si="7"/>
        <v>605649.31100987503</v>
      </c>
      <c r="X18" s="649">
        <f t="shared" si="7"/>
        <v>648667.61088486947</v>
      </c>
      <c r="Y18" s="649">
        <f t="shared" si="7"/>
        <v>691685.91075986391</v>
      </c>
      <c r="Z18" s="649">
        <f t="shared" si="7"/>
        <v>724440.33712771279</v>
      </c>
      <c r="AA18" s="649">
        <f t="shared" si="7"/>
        <v>778703.91343305889</v>
      </c>
      <c r="AB18" s="649">
        <f t="shared" si="7"/>
        <v>839750.4367765733</v>
      </c>
      <c r="AC18" s="649">
        <f t="shared" si="7"/>
        <v>886100.57487072307</v>
      </c>
      <c r="AD18" s="649">
        <f t="shared" si="7"/>
        <v>965547.28088891658</v>
      </c>
      <c r="AE18" s="649">
        <f t="shared" si="7"/>
        <v>1037771.5590872742</v>
      </c>
      <c r="AF18" s="649">
        <f t="shared" si="7"/>
        <v>1057837.0813732268</v>
      </c>
      <c r="AG18" s="649">
        <f t="shared" si="7"/>
        <v>1108394.0761120773</v>
      </c>
      <c r="AH18" s="649">
        <f t="shared" si="7"/>
        <v>1158951.0708509278</v>
      </c>
      <c r="AI18" s="649">
        <f t="shared" si="7"/>
        <v>1183025.8302503803</v>
      </c>
      <c r="AJ18" s="649">
        <f t="shared" si="7"/>
        <v>1233582.8249892308</v>
      </c>
      <c r="AK18" s="649">
        <f t="shared" si="7"/>
        <v>1284139.8197280813</v>
      </c>
      <c r="AL18" s="649">
        <f t="shared" si="7"/>
        <v>1321581.0324868809</v>
      </c>
      <c r="AM18" s="649">
        <f t="shared" si="7"/>
        <v>1384300.7426151058</v>
      </c>
      <c r="AN18" s="649">
        <f t="shared" si="7"/>
        <v>1454860.4165093587</v>
      </c>
      <c r="AO18" s="649">
        <f t="shared" si="7"/>
        <v>1508433.5022438841</v>
      </c>
      <c r="AP18" s="649">
        <f t="shared" si="7"/>
        <v>1600111.4897124248</v>
      </c>
      <c r="AQ18" s="649">
        <f t="shared" si="7"/>
        <v>1683455.1146838255</v>
      </c>
      <c r="AR18" s="649">
        <f t="shared" ref="AR18:BW18" si="8" xml:space="preserve"> AQ21</f>
        <v>1706586.4790165708</v>
      </c>
      <c r="AS18" s="649">
        <f t="shared" si="8"/>
        <v>1764927.0164965512</v>
      </c>
      <c r="AT18" s="649">
        <f t="shared" si="8"/>
        <v>1823267.5539765316</v>
      </c>
      <c r="AU18" s="649">
        <f t="shared" si="8"/>
        <v>1851048.7623003318</v>
      </c>
      <c r="AV18" s="649">
        <f t="shared" si="8"/>
        <v>1909389.2997803122</v>
      </c>
      <c r="AW18" s="649">
        <f t="shared" si="8"/>
        <v>1967729.8372602926</v>
      </c>
      <c r="AX18" s="649">
        <f t="shared" si="8"/>
        <v>2013812.8477705007</v>
      </c>
      <c r="AY18" s="649">
        <f t="shared" si="8"/>
        <v>2089066.127020699</v>
      </c>
      <c r="AZ18" s="649">
        <f t="shared" si="8"/>
        <v>2173726.0661771721</v>
      </c>
      <c r="BA18" s="649">
        <f t="shared" si="8"/>
        <v>2238004.9088700498</v>
      </c>
      <c r="BB18" s="649">
        <f t="shared" si="8"/>
        <v>2347790.1387091787</v>
      </c>
      <c r="BC18" s="649">
        <f t="shared" si="8"/>
        <v>2447594.893108387</v>
      </c>
      <c r="BD18" s="649">
        <f t="shared" si="8"/>
        <v>2475261.4894265272</v>
      </c>
      <c r="BE18" s="649">
        <f t="shared" si="8"/>
        <v>2545124.8175059729</v>
      </c>
      <c r="BF18" s="649">
        <f t="shared" si="8"/>
        <v>2614988.1455854187</v>
      </c>
      <c r="BG18" s="649">
        <f t="shared" si="8"/>
        <v>2648256.3970518215</v>
      </c>
      <c r="BH18" s="649">
        <f t="shared" si="8"/>
        <v>2718119.7251312672</v>
      </c>
      <c r="BI18" s="649">
        <f t="shared" si="8"/>
        <v>2787983.053210713</v>
      </c>
      <c r="BJ18" s="649">
        <f t="shared" si="8"/>
        <v>2847082.2784401127</v>
      </c>
      <c r="BK18" s="649">
        <f t="shared" si="8"/>
        <v>2941113.1677092351</v>
      </c>
      <c r="BL18" s="649">
        <f t="shared" si="8"/>
        <v>3046897.9181369976</v>
      </c>
      <c r="BM18" s="649">
        <f t="shared" si="8"/>
        <v>3127215.9693877064</v>
      </c>
      <c r="BN18" s="649">
        <f t="shared" si="8"/>
        <v>3264162.1911377148</v>
      </c>
      <c r="BO18" s="649">
        <f t="shared" si="8"/>
        <v>3388658.7563649951</v>
      </c>
      <c r="BP18" s="649">
        <f t="shared" si="8"/>
        <v>3423133.4652597643</v>
      </c>
      <c r="BQ18" s="649">
        <f t="shared" si="8"/>
        <v>3510281.0609188606</v>
      </c>
      <c r="BR18" s="649">
        <f t="shared" si="8"/>
        <v>3597428.6565779569</v>
      </c>
      <c r="BS18" s="649">
        <f t="shared" si="8"/>
        <v>3638927.5116537171</v>
      </c>
      <c r="BT18" s="649">
        <f t="shared" si="8"/>
        <v>3726075.1073128134</v>
      </c>
      <c r="BU18" s="649">
        <f t="shared" si="8"/>
        <v>3813222.7029719097</v>
      </c>
      <c r="BV18" s="649">
        <f t="shared" si="8"/>
        <v>3889333.9058747124</v>
      </c>
      <c r="BW18" s="649">
        <f t="shared" si="8"/>
        <v>4009018.906607063</v>
      </c>
      <c r="BX18" s="649">
        <f t="shared" ref="BX18:CF18" si="9" xml:space="preserve"> BW21</f>
        <v>4143664.5324309575</v>
      </c>
      <c r="BY18" s="649">
        <f t="shared" si="9"/>
        <v>4245895.4705565069</v>
      </c>
      <c r="BZ18" s="649">
        <f t="shared" si="9"/>
        <v>4419950.6868868712</v>
      </c>
      <c r="CA18" s="649">
        <f t="shared" si="9"/>
        <v>4578182.7017326569</v>
      </c>
      <c r="CB18" s="649">
        <f t="shared" si="9"/>
        <v>4621959.2957454305</v>
      </c>
      <c r="CC18" s="649">
        <f t="shared" si="9"/>
        <v>4732721.7061374811</v>
      </c>
      <c r="CD18" s="649">
        <f t="shared" si="9"/>
        <v>4843484.1165295318</v>
      </c>
      <c r="CE18" s="649">
        <f t="shared" si="9"/>
        <v>4896228.1214781273</v>
      </c>
      <c r="CF18" s="649">
        <f t="shared" si="9"/>
        <v>5006990.5318701779</v>
      </c>
    </row>
    <row r="19" spans="1:84" x14ac:dyDescent="0.25">
      <c r="A19" s="78"/>
      <c r="B19" s="78"/>
      <c r="C19" s="103"/>
      <c r="D19" s="83" t="s">
        <v>307</v>
      </c>
      <c r="E19" s="151" t="str">
        <f xml:space="preserve"> 'FinStat-M'!E$72</f>
        <v>Cash inflows / (outflows) from operations</v>
      </c>
      <c r="F19" s="151">
        <f xml:space="preserve"> 'FinStat-M'!F$72</f>
        <v>0</v>
      </c>
      <c r="G19" s="151" t="str">
        <f xml:space="preserve"> 'FinStat-M'!G$72</f>
        <v>GBP</v>
      </c>
      <c r="H19" s="151">
        <f xml:space="preserve"> 'FinStat-M'!H$72</f>
        <v>0</v>
      </c>
      <c r="I19" s="151">
        <f xml:space="preserve"> 'FinStat-M'!I$72</f>
        <v>0</v>
      </c>
      <c r="J19" s="668">
        <f xml:space="preserve"> 'FinStat-M'!J$72</f>
        <v>4943427.9422622295</v>
      </c>
      <c r="K19" s="668">
        <f xml:space="preserve"> 'FinStat-M'!K$72</f>
        <v>0</v>
      </c>
      <c r="L19" s="668">
        <f xml:space="preserve"> 'FinStat-M'!L$72</f>
        <v>0</v>
      </c>
      <c r="M19" s="668">
        <f xml:space="preserve"> 'FinStat-M'!M$72</f>
        <v>41653.209489150366</v>
      </c>
      <c r="N19" s="668">
        <f xml:space="preserve"> 'FinStat-M'!N$72</f>
        <v>45978.209489150366</v>
      </c>
      <c r="O19" s="668">
        <f xml:space="preserve"> 'FinStat-M'!O$72</f>
        <v>51725.485675294171</v>
      </c>
      <c r="P19" s="668">
        <f xml:space="preserve"> 'FinStat-M'!P$72</f>
        <v>39273.053938649282</v>
      </c>
      <c r="Q19" s="668">
        <f xml:space="preserve"> 'FinStat-M'!Q$72</f>
        <v>67600.185517848367</v>
      </c>
      <c r="R19" s="668">
        <f xml:space="preserve"> 'FinStat-M'!R$72</f>
        <v>61454.714107134874</v>
      </c>
      <c r="S19" s="668">
        <f xml:space="preserve"> 'FinStat-M'!S$72</f>
        <v>17117.948340280396</v>
      </c>
      <c r="T19" s="668">
        <f xml:space="preserve"> 'FinStat-M'!T$72</f>
        <v>43018.299874994416</v>
      </c>
      <c r="U19" s="668">
        <f xml:space="preserve"> 'FinStat-M'!U$72</f>
        <v>43018.299874994416</v>
      </c>
      <c r="V19" s="668">
        <f xml:space="preserve"> 'FinStat-M'!V$72</f>
        <v>20484.904702378313</v>
      </c>
      <c r="W19" s="668">
        <f xml:space="preserve"> 'FinStat-M'!W$72</f>
        <v>43018.299874994424</v>
      </c>
      <c r="X19" s="668">
        <f xml:space="preserve"> 'FinStat-M'!X$72</f>
        <v>43018.299874994416</v>
      </c>
      <c r="Y19" s="668">
        <f xml:space="preserve"> 'FinStat-M'!Y$72</f>
        <v>32754.426367848922</v>
      </c>
      <c r="Z19" s="668">
        <f xml:space="preserve"> 'FinStat-M'!Z$72</f>
        <v>54263.576305346134</v>
      </c>
      <c r="AA19" s="668">
        <f xml:space="preserve"> 'FinStat-M'!AA$72</f>
        <v>61046.523343514389</v>
      </c>
      <c r="AB19" s="668">
        <f xml:space="preserve"> 'FinStat-M'!AB$72</f>
        <v>46350.138094149785</v>
      </c>
      <c r="AC19" s="668">
        <f xml:space="preserve"> 'FinStat-M'!AC$72</f>
        <v>79446.706018193479</v>
      </c>
      <c r="AD19" s="668">
        <f xml:space="preserve"> 'FinStat-M'!AD$72</f>
        <v>72224.278198357701</v>
      </c>
      <c r="AE19" s="668">
        <f xml:space="preserve"> 'FinStat-M'!AE$72</f>
        <v>20065.522285952495</v>
      </c>
      <c r="AF19" s="668">
        <f xml:space="preserve"> 'FinStat-M'!AF$72</f>
        <v>50556.994738850415</v>
      </c>
      <c r="AG19" s="668">
        <f xml:space="preserve"> 'FinStat-M'!AG$72</f>
        <v>50556.994738850415</v>
      </c>
      <c r="AH19" s="668">
        <f xml:space="preserve"> 'FinStat-M'!AH$72</f>
        <v>24074.759399452581</v>
      </c>
      <c r="AI19" s="668">
        <f xml:space="preserve"> 'FinStat-M'!AI$72</f>
        <v>50556.994738850415</v>
      </c>
      <c r="AJ19" s="668">
        <f xml:space="preserve"> 'FinStat-M'!AJ$72</f>
        <v>50556.994738850415</v>
      </c>
      <c r="AK19" s="668">
        <f xml:space="preserve"> 'FinStat-M'!AK$72</f>
        <v>37441.212758799644</v>
      </c>
      <c r="AL19" s="668">
        <f xml:space="preserve"> 'FinStat-M'!AL$72</f>
        <v>62719.710128224848</v>
      </c>
      <c r="AM19" s="668">
        <f xml:space="preserve"> 'FinStat-M'!AM$72</f>
        <v>70559.673894252963</v>
      </c>
      <c r="AN19" s="668">
        <f xml:space="preserve"> 'FinStat-M'!AN$72</f>
        <v>53573.08573452539</v>
      </c>
      <c r="AO19" s="668">
        <f xml:space="preserve"> 'FinStat-M'!AO$72</f>
        <v>91677.987468540698</v>
      </c>
      <c r="AP19" s="668">
        <f xml:space="preserve"> 'FinStat-M'!AP$72</f>
        <v>83343.624971400626</v>
      </c>
      <c r="AQ19" s="668">
        <f xml:space="preserve"> 'FinStat-M'!AQ$72</f>
        <v>23131.364332745412</v>
      </c>
      <c r="AR19" s="668">
        <f xml:space="preserve"> 'FinStat-M'!AR$72</f>
        <v>58340.537479980449</v>
      </c>
      <c r="AS19" s="668">
        <f xml:space="preserve"> 'FinStat-M'!AS$72</f>
        <v>58340.537479980449</v>
      </c>
      <c r="AT19" s="668">
        <f xml:space="preserve"> 'FinStat-M'!AT$72</f>
        <v>27781.208323800209</v>
      </c>
      <c r="AU19" s="668">
        <f xml:space="preserve"> 'FinStat-M'!AU$72</f>
        <v>58340.537479980449</v>
      </c>
      <c r="AV19" s="668">
        <f xml:space="preserve"> 'FinStat-M'!AV$72</f>
        <v>58340.537479980449</v>
      </c>
      <c r="AW19" s="668">
        <f xml:space="preserve"> 'FinStat-M'!AW$72</f>
        <v>46083.010510208092</v>
      </c>
      <c r="AX19" s="668">
        <f xml:space="preserve"> 'FinStat-M'!AX$72</f>
        <v>75253.279250198306</v>
      </c>
      <c r="AY19" s="668">
        <f xml:space="preserve"> 'FinStat-M'!AY$72</f>
        <v>84659.93915647309</v>
      </c>
      <c r="AZ19" s="668">
        <f xml:space="preserve"> 'FinStat-M'!AZ$72</f>
        <v>64278.842692877733</v>
      </c>
      <c r="BA19" s="668">
        <f xml:space="preserve"> 'FinStat-M'!BA$72</f>
        <v>109785.22983912902</v>
      </c>
      <c r="BB19" s="668">
        <f xml:space="preserve"> 'FinStat-M'!BB$72</f>
        <v>99804.754399208236</v>
      </c>
      <c r="BC19" s="668">
        <f xml:space="preserve"> 'FinStat-M'!BC$72</f>
        <v>27666.596318139935</v>
      </c>
      <c r="BD19" s="668">
        <f xml:space="preserve"> 'FinStat-M'!BD$72</f>
        <v>69863.328079445753</v>
      </c>
      <c r="BE19" s="668">
        <f xml:space="preserve"> 'FinStat-M'!BE$72</f>
        <v>69863.328079445753</v>
      </c>
      <c r="BF19" s="668">
        <f xml:space="preserve"> 'FinStat-M'!BF$72</f>
        <v>33268.25146640274</v>
      </c>
      <c r="BG19" s="668">
        <f xml:space="preserve"> 'FinStat-M'!BG$72</f>
        <v>69863.328079445753</v>
      </c>
      <c r="BH19" s="668">
        <f xml:space="preserve"> 'FinStat-M'!BH$72</f>
        <v>69863.328079445753</v>
      </c>
      <c r="BI19" s="668">
        <f xml:space="preserve"> 'FinStat-M'!BI$72</f>
        <v>59099.225229399541</v>
      </c>
      <c r="BJ19" s="668">
        <f xml:space="preserve"> 'FinStat-M'!BJ$72</f>
        <v>94030.889269122417</v>
      </c>
      <c r="BK19" s="668">
        <f xml:space="preserve"> 'FinStat-M'!BK$72</f>
        <v>105784.75042776272</v>
      </c>
      <c r="BL19" s="668">
        <f xml:space="preserve"> 'FinStat-M'!BL$72</f>
        <v>80318.051250708741</v>
      </c>
      <c r="BM19" s="668">
        <f xml:space="preserve"> 'FinStat-M'!BM$72</f>
        <v>136946.2217500085</v>
      </c>
      <c r="BN19" s="668">
        <f xml:space="preserve"> 'FinStat-M'!BN$72</f>
        <v>124496.56522728043</v>
      </c>
      <c r="BO19" s="668">
        <f xml:space="preserve"> 'FinStat-M'!BO$72</f>
        <v>34474.708894768977</v>
      </c>
      <c r="BP19" s="668">
        <f xml:space="preserve"> 'FinStat-M'!BP$72</f>
        <v>87147.595659096303</v>
      </c>
      <c r="BQ19" s="668">
        <f xml:space="preserve"> 'FinStat-M'!BQ$72</f>
        <v>87147.595659096318</v>
      </c>
      <c r="BR19" s="668">
        <f xml:space="preserve"> 'FinStat-M'!BR$72</f>
        <v>41498.855075760148</v>
      </c>
      <c r="BS19" s="668">
        <f xml:space="preserve"> 'FinStat-M'!BS$72</f>
        <v>87147.595659096303</v>
      </c>
      <c r="BT19" s="668">
        <f xml:space="preserve"> 'FinStat-M'!BT$72</f>
        <v>87147.595659096318</v>
      </c>
      <c r="BU19" s="668">
        <f xml:space="preserve"> 'FinStat-M'!BU$72</f>
        <v>76111.202902802615</v>
      </c>
      <c r="BV19" s="668">
        <f xml:space="preserve"> 'FinStat-M'!BV$72</f>
        <v>119685.00073235077</v>
      </c>
      <c r="BW19" s="668">
        <f xml:space="preserve"> 'FinStat-M'!BW$72</f>
        <v>134645.62582389466</v>
      </c>
      <c r="BX19" s="668">
        <f xml:space="preserve"> 'FinStat-M'!BX$72</f>
        <v>102230.9381255496</v>
      </c>
      <c r="BY19" s="668">
        <f xml:space="preserve"> 'FinStat-M'!BY$72</f>
        <v>174055.21633036458</v>
      </c>
      <c r="BZ19" s="668">
        <f xml:space="preserve"> 'FinStat-M'!BZ$72</f>
        <v>158232.01484578595</v>
      </c>
      <c r="CA19" s="668">
        <f xml:space="preserve"> 'FinStat-M'!CA$72</f>
        <v>43776.59401277329</v>
      </c>
      <c r="CB19" s="668">
        <f xml:space="preserve"> 'FinStat-M'!CB$72</f>
        <v>110762.41039205019</v>
      </c>
      <c r="CC19" s="668">
        <f xml:space="preserve"> 'FinStat-M'!CC$72</f>
        <v>110762.41039205019</v>
      </c>
      <c r="CD19" s="668">
        <f xml:space="preserve"> 'FinStat-M'!CD$72</f>
        <v>52744.004948595335</v>
      </c>
      <c r="CE19" s="668">
        <f xml:space="preserve"> 'FinStat-M'!CE$72</f>
        <v>110762.41039205019</v>
      </c>
      <c r="CF19" s="668">
        <f xml:space="preserve"> 'FinStat-M'!CF$72</f>
        <v>110762.41039205019</v>
      </c>
    </row>
    <row r="20" spans="1:84" x14ac:dyDescent="0.25">
      <c r="A20" s="396"/>
      <c r="B20" s="396"/>
      <c r="C20" s="400"/>
      <c r="D20" s="398" t="s">
        <v>306</v>
      </c>
      <c r="E20" s="397" t="s">
        <v>199</v>
      </c>
      <c r="F20" s="397"/>
      <c r="G20" s="397"/>
      <c r="H20" s="397"/>
      <c r="I20" s="397"/>
      <c r="J20" s="663"/>
      <c r="K20" s="663"/>
      <c r="L20" s="663"/>
      <c r="M20" s="663"/>
      <c r="N20" s="663"/>
      <c r="O20" s="663"/>
      <c r="P20" s="663"/>
      <c r="Q20" s="663"/>
      <c r="R20" s="663"/>
      <c r="S20" s="663"/>
      <c r="T20" s="663"/>
      <c r="U20" s="663"/>
      <c r="V20" s="663"/>
      <c r="W20" s="663"/>
      <c r="X20" s="663"/>
      <c r="Y20" s="663"/>
      <c r="Z20" s="663"/>
      <c r="AA20" s="663"/>
      <c r="AB20" s="663"/>
      <c r="AC20" s="663"/>
      <c r="AD20" s="663"/>
      <c r="AE20" s="663"/>
      <c r="AF20" s="663"/>
      <c r="AG20" s="663"/>
      <c r="AH20" s="663"/>
      <c r="AI20" s="663"/>
      <c r="AJ20" s="663"/>
      <c r="AK20" s="663"/>
      <c r="AL20" s="663"/>
      <c r="AM20" s="663"/>
      <c r="AN20" s="663"/>
      <c r="AO20" s="663"/>
      <c r="AP20" s="663"/>
      <c r="AQ20" s="663"/>
      <c r="AR20" s="663"/>
      <c r="AS20" s="663"/>
      <c r="AT20" s="663"/>
      <c r="AU20" s="663"/>
      <c r="AV20" s="663"/>
      <c r="AW20" s="663"/>
      <c r="AX20" s="663"/>
      <c r="AY20" s="663"/>
      <c r="AZ20" s="663"/>
      <c r="BA20" s="663"/>
      <c r="BB20" s="663"/>
      <c r="BC20" s="663"/>
      <c r="BD20" s="663"/>
      <c r="BE20" s="663"/>
      <c r="BF20" s="663"/>
      <c r="BG20" s="663"/>
      <c r="BH20" s="663"/>
      <c r="BI20" s="663"/>
      <c r="BJ20" s="663"/>
      <c r="BK20" s="663"/>
      <c r="BL20" s="663"/>
      <c r="BM20" s="663"/>
      <c r="BN20" s="663"/>
      <c r="BO20" s="663"/>
      <c r="BP20" s="663"/>
      <c r="BQ20" s="663"/>
      <c r="BR20" s="663"/>
      <c r="BS20" s="663"/>
      <c r="BT20" s="663"/>
      <c r="BU20" s="663"/>
      <c r="BV20" s="663"/>
      <c r="BW20" s="663"/>
      <c r="BX20" s="663"/>
      <c r="BY20" s="663"/>
      <c r="BZ20" s="663"/>
      <c r="CA20" s="663"/>
      <c r="CB20" s="663"/>
      <c r="CC20" s="663"/>
      <c r="CD20" s="663"/>
      <c r="CE20" s="663"/>
      <c r="CF20" s="663"/>
    </row>
    <row r="21" spans="1:84" x14ac:dyDescent="0.25">
      <c r="A21" s="131"/>
      <c r="B21" s="131"/>
      <c r="C21" s="143"/>
      <c r="D21" s="324"/>
      <c r="E21" s="133" t="s">
        <v>305</v>
      </c>
      <c r="F21" s="133"/>
      <c r="G21" s="133" t="s">
        <v>40</v>
      </c>
      <c r="H21" s="133"/>
      <c r="I21" s="133"/>
      <c r="J21" s="667"/>
      <c r="K21" s="696"/>
      <c r="L21" s="667">
        <f t="shared" ref="L21:AQ21" si="10" xml:space="preserve"> IF(L16 = 1, L15, L18 + L19 - L20)</f>
        <v>174325</v>
      </c>
      <c r="M21" s="667">
        <f t="shared" si="10"/>
        <v>215978.20948915038</v>
      </c>
      <c r="N21" s="667">
        <f t="shared" si="10"/>
        <v>261956.41897830076</v>
      </c>
      <c r="O21" s="667">
        <f t="shared" si="10"/>
        <v>313681.90465359495</v>
      </c>
      <c r="P21" s="667">
        <f t="shared" si="10"/>
        <v>352954.95859224425</v>
      </c>
      <c r="Q21" s="667">
        <f t="shared" si="10"/>
        <v>420555.1441100926</v>
      </c>
      <c r="R21" s="667">
        <f t="shared" si="10"/>
        <v>482009.85821722751</v>
      </c>
      <c r="S21" s="667">
        <f t="shared" si="10"/>
        <v>499127.80655750789</v>
      </c>
      <c r="T21" s="667">
        <f t="shared" si="10"/>
        <v>542146.10643250227</v>
      </c>
      <c r="U21" s="667">
        <f t="shared" si="10"/>
        <v>585164.40630749671</v>
      </c>
      <c r="V21" s="667">
        <f t="shared" si="10"/>
        <v>605649.31100987503</v>
      </c>
      <c r="W21" s="667">
        <f t="shared" si="10"/>
        <v>648667.61088486947</v>
      </c>
      <c r="X21" s="667">
        <f t="shared" si="10"/>
        <v>691685.91075986391</v>
      </c>
      <c r="Y21" s="667">
        <f t="shared" si="10"/>
        <v>724440.33712771279</v>
      </c>
      <c r="Z21" s="667">
        <f t="shared" si="10"/>
        <v>778703.91343305889</v>
      </c>
      <c r="AA21" s="667">
        <f t="shared" si="10"/>
        <v>839750.4367765733</v>
      </c>
      <c r="AB21" s="667">
        <f t="shared" si="10"/>
        <v>886100.57487072307</v>
      </c>
      <c r="AC21" s="667">
        <f t="shared" si="10"/>
        <v>965547.28088891658</v>
      </c>
      <c r="AD21" s="667">
        <f t="shared" si="10"/>
        <v>1037771.5590872742</v>
      </c>
      <c r="AE21" s="667">
        <f t="shared" si="10"/>
        <v>1057837.0813732268</v>
      </c>
      <c r="AF21" s="667">
        <f t="shared" si="10"/>
        <v>1108394.0761120773</v>
      </c>
      <c r="AG21" s="667">
        <f t="shared" si="10"/>
        <v>1158951.0708509278</v>
      </c>
      <c r="AH21" s="667">
        <f t="shared" si="10"/>
        <v>1183025.8302503803</v>
      </c>
      <c r="AI21" s="667">
        <f t="shared" si="10"/>
        <v>1233582.8249892308</v>
      </c>
      <c r="AJ21" s="667">
        <f t="shared" si="10"/>
        <v>1284139.8197280813</v>
      </c>
      <c r="AK21" s="667">
        <f t="shared" si="10"/>
        <v>1321581.0324868809</v>
      </c>
      <c r="AL21" s="667">
        <f t="shared" si="10"/>
        <v>1384300.7426151058</v>
      </c>
      <c r="AM21" s="667">
        <f t="shared" si="10"/>
        <v>1454860.4165093587</v>
      </c>
      <c r="AN21" s="667">
        <f t="shared" si="10"/>
        <v>1508433.5022438841</v>
      </c>
      <c r="AO21" s="667">
        <f t="shared" si="10"/>
        <v>1600111.4897124248</v>
      </c>
      <c r="AP21" s="667">
        <f t="shared" si="10"/>
        <v>1683455.1146838255</v>
      </c>
      <c r="AQ21" s="667">
        <f t="shared" si="10"/>
        <v>1706586.4790165708</v>
      </c>
      <c r="AR21" s="667">
        <f t="shared" ref="AR21:BW21" si="11" xml:space="preserve"> IF(AR16 = 1, AR15, AR18 + AR19 - AR20)</f>
        <v>1764927.0164965512</v>
      </c>
      <c r="AS21" s="667">
        <f t="shared" si="11"/>
        <v>1823267.5539765316</v>
      </c>
      <c r="AT21" s="667">
        <f t="shared" si="11"/>
        <v>1851048.7623003318</v>
      </c>
      <c r="AU21" s="667">
        <f t="shared" si="11"/>
        <v>1909389.2997803122</v>
      </c>
      <c r="AV21" s="667">
        <f t="shared" si="11"/>
        <v>1967729.8372602926</v>
      </c>
      <c r="AW21" s="667">
        <f t="shared" si="11"/>
        <v>2013812.8477705007</v>
      </c>
      <c r="AX21" s="667">
        <f t="shared" si="11"/>
        <v>2089066.127020699</v>
      </c>
      <c r="AY21" s="667">
        <f t="shared" si="11"/>
        <v>2173726.0661771721</v>
      </c>
      <c r="AZ21" s="667">
        <f t="shared" si="11"/>
        <v>2238004.9088700498</v>
      </c>
      <c r="BA21" s="667">
        <f t="shared" si="11"/>
        <v>2347790.1387091787</v>
      </c>
      <c r="BB21" s="667">
        <f t="shared" si="11"/>
        <v>2447594.893108387</v>
      </c>
      <c r="BC21" s="667">
        <f t="shared" si="11"/>
        <v>2475261.4894265272</v>
      </c>
      <c r="BD21" s="667">
        <f t="shared" si="11"/>
        <v>2545124.8175059729</v>
      </c>
      <c r="BE21" s="667">
        <f t="shared" si="11"/>
        <v>2614988.1455854187</v>
      </c>
      <c r="BF21" s="667">
        <f t="shared" si="11"/>
        <v>2648256.3970518215</v>
      </c>
      <c r="BG21" s="667">
        <f t="shared" si="11"/>
        <v>2718119.7251312672</v>
      </c>
      <c r="BH21" s="667">
        <f t="shared" si="11"/>
        <v>2787983.053210713</v>
      </c>
      <c r="BI21" s="667">
        <f t="shared" si="11"/>
        <v>2847082.2784401127</v>
      </c>
      <c r="BJ21" s="667">
        <f t="shared" si="11"/>
        <v>2941113.1677092351</v>
      </c>
      <c r="BK21" s="667">
        <f t="shared" si="11"/>
        <v>3046897.9181369976</v>
      </c>
      <c r="BL21" s="667">
        <f t="shared" si="11"/>
        <v>3127215.9693877064</v>
      </c>
      <c r="BM21" s="667">
        <f t="shared" si="11"/>
        <v>3264162.1911377148</v>
      </c>
      <c r="BN21" s="667">
        <f t="shared" si="11"/>
        <v>3388658.7563649951</v>
      </c>
      <c r="BO21" s="667">
        <f t="shared" si="11"/>
        <v>3423133.4652597643</v>
      </c>
      <c r="BP21" s="667">
        <f t="shared" si="11"/>
        <v>3510281.0609188606</v>
      </c>
      <c r="BQ21" s="667">
        <f t="shared" si="11"/>
        <v>3597428.6565779569</v>
      </c>
      <c r="BR21" s="667">
        <f t="shared" si="11"/>
        <v>3638927.5116537171</v>
      </c>
      <c r="BS21" s="667">
        <f t="shared" si="11"/>
        <v>3726075.1073128134</v>
      </c>
      <c r="BT21" s="667">
        <f t="shared" si="11"/>
        <v>3813222.7029719097</v>
      </c>
      <c r="BU21" s="667">
        <f t="shared" si="11"/>
        <v>3889333.9058747124</v>
      </c>
      <c r="BV21" s="667">
        <f t="shared" si="11"/>
        <v>4009018.906607063</v>
      </c>
      <c r="BW21" s="667">
        <f t="shared" si="11"/>
        <v>4143664.5324309575</v>
      </c>
      <c r="BX21" s="667">
        <f t="shared" ref="BX21:CE21" si="12" xml:space="preserve"> IF(BX16 = 1, BX15, BX18 + BX19 - BX20)</f>
        <v>4245895.4705565069</v>
      </c>
      <c r="BY21" s="667">
        <f t="shared" si="12"/>
        <v>4419950.6868868712</v>
      </c>
      <c r="BZ21" s="667">
        <f t="shared" si="12"/>
        <v>4578182.7017326569</v>
      </c>
      <c r="CA21" s="667">
        <f t="shared" si="12"/>
        <v>4621959.2957454305</v>
      </c>
      <c r="CB21" s="667">
        <f t="shared" si="12"/>
        <v>4732721.7061374811</v>
      </c>
      <c r="CC21" s="667">
        <f t="shared" si="12"/>
        <v>4843484.1165295318</v>
      </c>
      <c r="CD21" s="667">
        <f t="shared" si="12"/>
        <v>4896228.1214781273</v>
      </c>
      <c r="CE21" s="667">
        <f t="shared" si="12"/>
        <v>5006990.5318701779</v>
      </c>
      <c r="CF21" s="667">
        <f t="shared" ref="CF21" si="13" xml:space="preserve"> IF(CF16 = 1, CF15, CF18 + CF19 - CF20)</f>
        <v>5117752.9422622286</v>
      </c>
    </row>
    <row r="22" spans="1:84" x14ac:dyDescent="0.25">
      <c r="A22" s="179"/>
      <c r="B22" s="179"/>
      <c r="C22" s="183"/>
      <c r="D22" s="186"/>
      <c r="E22" s="115"/>
      <c r="F22" s="115"/>
      <c r="G22" s="115"/>
      <c r="H22" s="115"/>
      <c r="I22" s="115"/>
      <c r="CF22" s="417"/>
    </row>
    <row r="23" spans="1:84" x14ac:dyDescent="0.25">
      <c r="A23" s="179"/>
      <c r="B23" s="179"/>
      <c r="C23" s="188"/>
      <c r="D23" s="107" t="s">
        <v>125</v>
      </c>
      <c r="E23" s="181"/>
      <c r="F23" s="181"/>
      <c r="G23" s="181"/>
      <c r="H23" s="181"/>
      <c r="I23" s="181"/>
      <c r="CF23" s="417"/>
    </row>
    <row r="24" spans="1:84" x14ac:dyDescent="0.25">
      <c r="A24" s="179"/>
      <c r="B24" s="179"/>
      <c r="C24" s="188"/>
      <c r="D24" s="186"/>
      <c r="E24" s="181" t="str">
        <f t="shared" ref="E24:AJ24" si="14" xml:space="preserve"> E$21</f>
        <v>Cash / (overdraft) balance</v>
      </c>
      <c r="F24" s="181">
        <f t="shared" si="14"/>
        <v>0</v>
      </c>
      <c r="G24" s="181" t="str">
        <f t="shared" si="14"/>
        <v>GBP</v>
      </c>
      <c r="H24" s="181">
        <f t="shared" si="14"/>
        <v>0</v>
      </c>
      <c r="I24" s="181">
        <f t="shared" si="14"/>
        <v>0</v>
      </c>
      <c r="J24" s="649">
        <f t="shared" si="14"/>
        <v>0</v>
      </c>
      <c r="K24" s="649">
        <f t="shared" si="14"/>
        <v>0</v>
      </c>
      <c r="L24" s="649">
        <f t="shared" si="14"/>
        <v>174325</v>
      </c>
      <c r="M24" s="649">
        <f t="shared" si="14"/>
        <v>215978.20948915038</v>
      </c>
      <c r="N24" s="649">
        <f t="shared" si="14"/>
        <v>261956.41897830076</v>
      </c>
      <c r="O24" s="649">
        <f t="shared" si="14"/>
        <v>313681.90465359495</v>
      </c>
      <c r="P24" s="649">
        <f t="shared" si="14"/>
        <v>352954.95859224425</v>
      </c>
      <c r="Q24" s="649">
        <f t="shared" si="14"/>
        <v>420555.1441100926</v>
      </c>
      <c r="R24" s="649">
        <f t="shared" si="14"/>
        <v>482009.85821722751</v>
      </c>
      <c r="S24" s="649">
        <f t="shared" si="14"/>
        <v>499127.80655750789</v>
      </c>
      <c r="T24" s="649">
        <f t="shared" si="14"/>
        <v>542146.10643250227</v>
      </c>
      <c r="U24" s="649">
        <f t="shared" si="14"/>
        <v>585164.40630749671</v>
      </c>
      <c r="V24" s="649">
        <f t="shared" si="14"/>
        <v>605649.31100987503</v>
      </c>
      <c r="W24" s="649">
        <f t="shared" si="14"/>
        <v>648667.61088486947</v>
      </c>
      <c r="X24" s="649">
        <f t="shared" si="14"/>
        <v>691685.91075986391</v>
      </c>
      <c r="Y24" s="649">
        <f t="shared" si="14"/>
        <v>724440.33712771279</v>
      </c>
      <c r="Z24" s="649">
        <f t="shared" si="14"/>
        <v>778703.91343305889</v>
      </c>
      <c r="AA24" s="649">
        <f t="shared" si="14"/>
        <v>839750.4367765733</v>
      </c>
      <c r="AB24" s="649">
        <f t="shared" si="14"/>
        <v>886100.57487072307</v>
      </c>
      <c r="AC24" s="649">
        <f t="shared" si="14"/>
        <v>965547.28088891658</v>
      </c>
      <c r="AD24" s="649">
        <f t="shared" si="14"/>
        <v>1037771.5590872742</v>
      </c>
      <c r="AE24" s="649">
        <f t="shared" si="14"/>
        <v>1057837.0813732268</v>
      </c>
      <c r="AF24" s="649">
        <f t="shared" si="14"/>
        <v>1108394.0761120773</v>
      </c>
      <c r="AG24" s="649">
        <f t="shared" si="14"/>
        <v>1158951.0708509278</v>
      </c>
      <c r="AH24" s="649">
        <f t="shared" si="14"/>
        <v>1183025.8302503803</v>
      </c>
      <c r="AI24" s="649">
        <f t="shared" si="14"/>
        <v>1233582.8249892308</v>
      </c>
      <c r="AJ24" s="649">
        <f t="shared" si="14"/>
        <v>1284139.8197280813</v>
      </c>
      <c r="AK24" s="649">
        <f t="shared" ref="AK24:BP24" si="15" xml:space="preserve"> AK$21</f>
        <v>1321581.0324868809</v>
      </c>
      <c r="AL24" s="649">
        <f t="shared" si="15"/>
        <v>1384300.7426151058</v>
      </c>
      <c r="AM24" s="649">
        <f t="shared" si="15"/>
        <v>1454860.4165093587</v>
      </c>
      <c r="AN24" s="649">
        <f t="shared" si="15"/>
        <v>1508433.5022438841</v>
      </c>
      <c r="AO24" s="649">
        <f t="shared" si="15"/>
        <v>1600111.4897124248</v>
      </c>
      <c r="AP24" s="649">
        <f t="shared" si="15"/>
        <v>1683455.1146838255</v>
      </c>
      <c r="AQ24" s="649">
        <f t="shared" si="15"/>
        <v>1706586.4790165708</v>
      </c>
      <c r="AR24" s="649">
        <f t="shared" si="15"/>
        <v>1764927.0164965512</v>
      </c>
      <c r="AS24" s="649">
        <f t="shared" si="15"/>
        <v>1823267.5539765316</v>
      </c>
      <c r="AT24" s="649">
        <f t="shared" si="15"/>
        <v>1851048.7623003318</v>
      </c>
      <c r="AU24" s="649">
        <f t="shared" si="15"/>
        <v>1909389.2997803122</v>
      </c>
      <c r="AV24" s="649">
        <f t="shared" si="15"/>
        <v>1967729.8372602926</v>
      </c>
      <c r="AW24" s="649">
        <f t="shared" si="15"/>
        <v>2013812.8477705007</v>
      </c>
      <c r="AX24" s="649">
        <f t="shared" si="15"/>
        <v>2089066.127020699</v>
      </c>
      <c r="AY24" s="649">
        <f t="shared" si="15"/>
        <v>2173726.0661771721</v>
      </c>
      <c r="AZ24" s="649">
        <f t="shared" si="15"/>
        <v>2238004.9088700498</v>
      </c>
      <c r="BA24" s="649">
        <f t="shared" si="15"/>
        <v>2347790.1387091787</v>
      </c>
      <c r="BB24" s="649">
        <f t="shared" si="15"/>
        <v>2447594.893108387</v>
      </c>
      <c r="BC24" s="649">
        <f t="shared" si="15"/>
        <v>2475261.4894265272</v>
      </c>
      <c r="BD24" s="649">
        <f t="shared" si="15"/>
        <v>2545124.8175059729</v>
      </c>
      <c r="BE24" s="649">
        <f t="shared" si="15"/>
        <v>2614988.1455854187</v>
      </c>
      <c r="BF24" s="649">
        <f t="shared" si="15"/>
        <v>2648256.3970518215</v>
      </c>
      <c r="BG24" s="649">
        <f t="shared" si="15"/>
        <v>2718119.7251312672</v>
      </c>
      <c r="BH24" s="649">
        <f t="shared" si="15"/>
        <v>2787983.053210713</v>
      </c>
      <c r="BI24" s="649">
        <f t="shared" si="15"/>
        <v>2847082.2784401127</v>
      </c>
      <c r="BJ24" s="649">
        <f t="shared" si="15"/>
        <v>2941113.1677092351</v>
      </c>
      <c r="BK24" s="649">
        <f t="shared" si="15"/>
        <v>3046897.9181369976</v>
      </c>
      <c r="BL24" s="649">
        <f t="shared" si="15"/>
        <v>3127215.9693877064</v>
      </c>
      <c r="BM24" s="649">
        <f t="shared" si="15"/>
        <v>3264162.1911377148</v>
      </c>
      <c r="BN24" s="649">
        <f t="shared" si="15"/>
        <v>3388658.7563649951</v>
      </c>
      <c r="BO24" s="649">
        <f t="shared" si="15"/>
        <v>3423133.4652597643</v>
      </c>
      <c r="BP24" s="649">
        <f t="shared" si="15"/>
        <v>3510281.0609188606</v>
      </c>
      <c r="BQ24" s="649">
        <f t="shared" ref="BQ24:CF24" si="16" xml:space="preserve"> BQ$21</f>
        <v>3597428.6565779569</v>
      </c>
      <c r="BR24" s="649">
        <f t="shared" si="16"/>
        <v>3638927.5116537171</v>
      </c>
      <c r="BS24" s="649">
        <f t="shared" si="16"/>
        <v>3726075.1073128134</v>
      </c>
      <c r="BT24" s="649">
        <f t="shared" si="16"/>
        <v>3813222.7029719097</v>
      </c>
      <c r="BU24" s="649">
        <f t="shared" si="16"/>
        <v>3889333.9058747124</v>
      </c>
      <c r="BV24" s="649">
        <f t="shared" si="16"/>
        <v>4009018.906607063</v>
      </c>
      <c r="BW24" s="649">
        <f t="shared" si="16"/>
        <v>4143664.5324309575</v>
      </c>
      <c r="BX24" s="649">
        <f t="shared" si="16"/>
        <v>4245895.4705565069</v>
      </c>
      <c r="BY24" s="649">
        <f t="shared" si="16"/>
        <v>4419950.6868868712</v>
      </c>
      <c r="BZ24" s="649">
        <f t="shared" si="16"/>
        <v>4578182.7017326569</v>
      </c>
      <c r="CA24" s="649">
        <f t="shared" si="16"/>
        <v>4621959.2957454305</v>
      </c>
      <c r="CB24" s="649">
        <f t="shared" si="16"/>
        <v>4732721.7061374811</v>
      </c>
      <c r="CC24" s="649">
        <f t="shared" si="16"/>
        <v>4843484.1165295318</v>
      </c>
      <c r="CD24" s="649">
        <f t="shared" si="16"/>
        <v>4896228.1214781273</v>
      </c>
      <c r="CE24" s="649">
        <f t="shared" si="16"/>
        <v>5006990.5318701779</v>
      </c>
      <c r="CF24" s="649">
        <f t="shared" si="16"/>
        <v>5117752.9422622286</v>
      </c>
    </row>
    <row r="25" spans="1:84" x14ac:dyDescent="0.25">
      <c r="A25" s="82"/>
      <c r="B25" s="82"/>
      <c r="C25" s="105"/>
      <c r="D25" s="98"/>
      <c r="E25" s="51" t="s">
        <v>122</v>
      </c>
      <c r="F25" s="51"/>
      <c r="G25" s="51" t="s">
        <v>40</v>
      </c>
      <c r="H25" s="51"/>
      <c r="I25" s="51"/>
      <c r="J25" s="654"/>
      <c r="K25" s="654"/>
      <c r="L25" s="654">
        <f t="shared" ref="L25:AQ25" si="17" xml:space="preserve"> MAX(L24, 0)</f>
        <v>174325</v>
      </c>
      <c r="M25" s="654">
        <f t="shared" si="17"/>
        <v>215978.20948915038</v>
      </c>
      <c r="N25" s="654">
        <f t="shared" si="17"/>
        <v>261956.41897830076</v>
      </c>
      <c r="O25" s="654">
        <f t="shared" si="17"/>
        <v>313681.90465359495</v>
      </c>
      <c r="P25" s="654">
        <f t="shared" si="17"/>
        <v>352954.95859224425</v>
      </c>
      <c r="Q25" s="654">
        <f t="shared" si="17"/>
        <v>420555.1441100926</v>
      </c>
      <c r="R25" s="654">
        <f t="shared" si="17"/>
        <v>482009.85821722751</v>
      </c>
      <c r="S25" s="654">
        <f t="shared" si="17"/>
        <v>499127.80655750789</v>
      </c>
      <c r="T25" s="654">
        <f t="shared" si="17"/>
        <v>542146.10643250227</v>
      </c>
      <c r="U25" s="654">
        <f t="shared" si="17"/>
        <v>585164.40630749671</v>
      </c>
      <c r="V25" s="654">
        <f t="shared" si="17"/>
        <v>605649.31100987503</v>
      </c>
      <c r="W25" s="654">
        <f t="shared" si="17"/>
        <v>648667.61088486947</v>
      </c>
      <c r="X25" s="654">
        <f t="shared" si="17"/>
        <v>691685.91075986391</v>
      </c>
      <c r="Y25" s="654">
        <f t="shared" si="17"/>
        <v>724440.33712771279</v>
      </c>
      <c r="Z25" s="654">
        <f t="shared" si="17"/>
        <v>778703.91343305889</v>
      </c>
      <c r="AA25" s="654">
        <f t="shared" si="17"/>
        <v>839750.4367765733</v>
      </c>
      <c r="AB25" s="654">
        <f t="shared" si="17"/>
        <v>886100.57487072307</v>
      </c>
      <c r="AC25" s="654">
        <f t="shared" si="17"/>
        <v>965547.28088891658</v>
      </c>
      <c r="AD25" s="654">
        <f t="shared" si="17"/>
        <v>1037771.5590872742</v>
      </c>
      <c r="AE25" s="654">
        <f t="shared" si="17"/>
        <v>1057837.0813732268</v>
      </c>
      <c r="AF25" s="654">
        <f t="shared" si="17"/>
        <v>1108394.0761120773</v>
      </c>
      <c r="AG25" s="654">
        <f t="shared" si="17"/>
        <v>1158951.0708509278</v>
      </c>
      <c r="AH25" s="654">
        <f t="shared" si="17"/>
        <v>1183025.8302503803</v>
      </c>
      <c r="AI25" s="654">
        <f t="shared" si="17"/>
        <v>1233582.8249892308</v>
      </c>
      <c r="AJ25" s="654">
        <f t="shared" si="17"/>
        <v>1284139.8197280813</v>
      </c>
      <c r="AK25" s="654">
        <f t="shared" si="17"/>
        <v>1321581.0324868809</v>
      </c>
      <c r="AL25" s="654">
        <f t="shared" si="17"/>
        <v>1384300.7426151058</v>
      </c>
      <c r="AM25" s="654">
        <f t="shared" si="17"/>
        <v>1454860.4165093587</v>
      </c>
      <c r="AN25" s="654">
        <f t="shared" si="17"/>
        <v>1508433.5022438841</v>
      </c>
      <c r="AO25" s="654">
        <f t="shared" si="17"/>
        <v>1600111.4897124248</v>
      </c>
      <c r="AP25" s="654">
        <f t="shared" si="17"/>
        <v>1683455.1146838255</v>
      </c>
      <c r="AQ25" s="654">
        <f t="shared" si="17"/>
        <v>1706586.4790165708</v>
      </c>
      <c r="AR25" s="654">
        <f t="shared" ref="AR25:BW25" si="18" xml:space="preserve"> MAX(AR24, 0)</f>
        <v>1764927.0164965512</v>
      </c>
      <c r="AS25" s="654">
        <f t="shared" si="18"/>
        <v>1823267.5539765316</v>
      </c>
      <c r="AT25" s="654">
        <f t="shared" si="18"/>
        <v>1851048.7623003318</v>
      </c>
      <c r="AU25" s="654">
        <f t="shared" si="18"/>
        <v>1909389.2997803122</v>
      </c>
      <c r="AV25" s="654">
        <f t="shared" si="18"/>
        <v>1967729.8372602926</v>
      </c>
      <c r="AW25" s="654">
        <f t="shared" si="18"/>
        <v>2013812.8477705007</v>
      </c>
      <c r="AX25" s="654">
        <f t="shared" si="18"/>
        <v>2089066.127020699</v>
      </c>
      <c r="AY25" s="654">
        <f t="shared" si="18"/>
        <v>2173726.0661771721</v>
      </c>
      <c r="AZ25" s="654">
        <f t="shared" si="18"/>
        <v>2238004.9088700498</v>
      </c>
      <c r="BA25" s="654">
        <f t="shared" si="18"/>
        <v>2347790.1387091787</v>
      </c>
      <c r="BB25" s="654">
        <f t="shared" si="18"/>
        <v>2447594.893108387</v>
      </c>
      <c r="BC25" s="654">
        <f t="shared" si="18"/>
        <v>2475261.4894265272</v>
      </c>
      <c r="BD25" s="654">
        <f t="shared" si="18"/>
        <v>2545124.8175059729</v>
      </c>
      <c r="BE25" s="654">
        <f t="shared" si="18"/>
        <v>2614988.1455854187</v>
      </c>
      <c r="BF25" s="654">
        <f t="shared" si="18"/>
        <v>2648256.3970518215</v>
      </c>
      <c r="BG25" s="654">
        <f t="shared" si="18"/>
        <v>2718119.7251312672</v>
      </c>
      <c r="BH25" s="654">
        <f t="shared" si="18"/>
        <v>2787983.053210713</v>
      </c>
      <c r="BI25" s="654">
        <f t="shared" si="18"/>
        <v>2847082.2784401127</v>
      </c>
      <c r="BJ25" s="654">
        <f t="shared" si="18"/>
        <v>2941113.1677092351</v>
      </c>
      <c r="BK25" s="654">
        <f t="shared" si="18"/>
        <v>3046897.9181369976</v>
      </c>
      <c r="BL25" s="654">
        <f t="shared" si="18"/>
        <v>3127215.9693877064</v>
      </c>
      <c r="BM25" s="654">
        <f t="shared" si="18"/>
        <v>3264162.1911377148</v>
      </c>
      <c r="BN25" s="654">
        <f t="shared" si="18"/>
        <v>3388658.7563649951</v>
      </c>
      <c r="BO25" s="654">
        <f t="shared" si="18"/>
        <v>3423133.4652597643</v>
      </c>
      <c r="BP25" s="654">
        <f t="shared" si="18"/>
        <v>3510281.0609188606</v>
      </c>
      <c r="BQ25" s="654">
        <f t="shared" si="18"/>
        <v>3597428.6565779569</v>
      </c>
      <c r="BR25" s="654">
        <f t="shared" si="18"/>
        <v>3638927.5116537171</v>
      </c>
      <c r="BS25" s="654">
        <f t="shared" si="18"/>
        <v>3726075.1073128134</v>
      </c>
      <c r="BT25" s="654">
        <f t="shared" si="18"/>
        <v>3813222.7029719097</v>
      </c>
      <c r="BU25" s="654">
        <f t="shared" si="18"/>
        <v>3889333.9058747124</v>
      </c>
      <c r="BV25" s="654">
        <f t="shared" si="18"/>
        <v>4009018.906607063</v>
      </c>
      <c r="BW25" s="654">
        <f t="shared" si="18"/>
        <v>4143664.5324309575</v>
      </c>
      <c r="BX25" s="654">
        <f t="shared" ref="BX25:CE25" si="19" xml:space="preserve"> MAX(BX24, 0)</f>
        <v>4245895.4705565069</v>
      </c>
      <c r="BY25" s="654">
        <f t="shared" si="19"/>
        <v>4419950.6868868712</v>
      </c>
      <c r="BZ25" s="654">
        <f t="shared" si="19"/>
        <v>4578182.7017326569</v>
      </c>
      <c r="CA25" s="654">
        <f t="shared" si="19"/>
        <v>4621959.2957454305</v>
      </c>
      <c r="CB25" s="654">
        <f t="shared" si="19"/>
        <v>4732721.7061374811</v>
      </c>
      <c r="CC25" s="654">
        <f t="shared" si="19"/>
        <v>4843484.1165295318</v>
      </c>
      <c r="CD25" s="654">
        <f t="shared" si="19"/>
        <v>4896228.1214781273</v>
      </c>
      <c r="CE25" s="654">
        <f t="shared" si="19"/>
        <v>5006990.5318701779</v>
      </c>
      <c r="CF25" s="654">
        <f t="shared" ref="CF25" si="20" xml:space="preserve"> MAX(CF24, 0)</f>
        <v>5117752.9422622286</v>
      </c>
    </row>
    <row r="26" spans="1:84" x14ac:dyDescent="0.25">
      <c r="A26" s="82"/>
      <c r="B26" s="82"/>
      <c r="C26" s="105"/>
      <c r="D26" s="98"/>
      <c r="E26" s="51" t="s">
        <v>109</v>
      </c>
      <c r="F26" s="51"/>
      <c r="G26" s="51" t="s">
        <v>40</v>
      </c>
      <c r="H26" s="345"/>
      <c r="I26" s="51"/>
      <c r="J26" s="654"/>
      <c r="K26" s="654"/>
      <c r="L26" s="654">
        <f xml:space="preserve"> MIN(L24, 0) * -1</f>
        <v>0</v>
      </c>
      <c r="M26" s="654">
        <f t="shared" ref="M26:AQ26" si="21" xml:space="preserve"> MIN(M24, 0) * -1</f>
        <v>0</v>
      </c>
      <c r="N26" s="654">
        <f t="shared" si="21"/>
        <v>0</v>
      </c>
      <c r="O26" s="654">
        <f t="shared" si="21"/>
        <v>0</v>
      </c>
      <c r="P26" s="654">
        <f t="shared" si="21"/>
        <v>0</v>
      </c>
      <c r="Q26" s="654">
        <f t="shared" si="21"/>
        <v>0</v>
      </c>
      <c r="R26" s="654">
        <f t="shared" si="21"/>
        <v>0</v>
      </c>
      <c r="S26" s="654">
        <f t="shared" si="21"/>
        <v>0</v>
      </c>
      <c r="T26" s="654">
        <f t="shared" si="21"/>
        <v>0</v>
      </c>
      <c r="U26" s="654">
        <f t="shared" si="21"/>
        <v>0</v>
      </c>
      <c r="V26" s="654">
        <f t="shared" si="21"/>
        <v>0</v>
      </c>
      <c r="W26" s="654">
        <f t="shared" si="21"/>
        <v>0</v>
      </c>
      <c r="X26" s="654">
        <f t="shared" si="21"/>
        <v>0</v>
      </c>
      <c r="Y26" s="654">
        <f t="shared" si="21"/>
        <v>0</v>
      </c>
      <c r="Z26" s="654">
        <f t="shared" si="21"/>
        <v>0</v>
      </c>
      <c r="AA26" s="654">
        <f t="shared" si="21"/>
        <v>0</v>
      </c>
      <c r="AB26" s="654">
        <f t="shared" si="21"/>
        <v>0</v>
      </c>
      <c r="AC26" s="654">
        <f t="shared" si="21"/>
        <v>0</v>
      </c>
      <c r="AD26" s="654">
        <f t="shared" si="21"/>
        <v>0</v>
      </c>
      <c r="AE26" s="654">
        <f t="shared" si="21"/>
        <v>0</v>
      </c>
      <c r="AF26" s="654">
        <f t="shared" si="21"/>
        <v>0</v>
      </c>
      <c r="AG26" s="654">
        <f t="shared" si="21"/>
        <v>0</v>
      </c>
      <c r="AH26" s="654">
        <f t="shared" si="21"/>
        <v>0</v>
      </c>
      <c r="AI26" s="654">
        <f t="shared" si="21"/>
        <v>0</v>
      </c>
      <c r="AJ26" s="654">
        <f t="shared" si="21"/>
        <v>0</v>
      </c>
      <c r="AK26" s="654">
        <f t="shared" si="21"/>
        <v>0</v>
      </c>
      <c r="AL26" s="654">
        <f t="shared" si="21"/>
        <v>0</v>
      </c>
      <c r="AM26" s="654">
        <f t="shared" si="21"/>
        <v>0</v>
      </c>
      <c r="AN26" s="654">
        <f t="shared" si="21"/>
        <v>0</v>
      </c>
      <c r="AO26" s="654">
        <f t="shared" si="21"/>
        <v>0</v>
      </c>
      <c r="AP26" s="654">
        <f t="shared" si="21"/>
        <v>0</v>
      </c>
      <c r="AQ26" s="654">
        <f t="shared" si="21"/>
        <v>0</v>
      </c>
      <c r="AR26" s="654">
        <f t="shared" ref="AR26:BW26" si="22" xml:space="preserve"> MIN(AR24, 0) * -1</f>
        <v>0</v>
      </c>
      <c r="AS26" s="654">
        <f t="shared" si="22"/>
        <v>0</v>
      </c>
      <c r="AT26" s="654">
        <f t="shared" si="22"/>
        <v>0</v>
      </c>
      <c r="AU26" s="654">
        <f t="shared" si="22"/>
        <v>0</v>
      </c>
      <c r="AV26" s="654">
        <f t="shared" si="22"/>
        <v>0</v>
      </c>
      <c r="AW26" s="654">
        <f t="shared" si="22"/>
        <v>0</v>
      </c>
      <c r="AX26" s="654">
        <f t="shared" si="22"/>
        <v>0</v>
      </c>
      <c r="AY26" s="654">
        <f t="shared" si="22"/>
        <v>0</v>
      </c>
      <c r="AZ26" s="654">
        <f t="shared" si="22"/>
        <v>0</v>
      </c>
      <c r="BA26" s="654">
        <f t="shared" si="22"/>
        <v>0</v>
      </c>
      <c r="BB26" s="654">
        <f t="shared" si="22"/>
        <v>0</v>
      </c>
      <c r="BC26" s="654">
        <f t="shared" si="22"/>
        <v>0</v>
      </c>
      <c r="BD26" s="654">
        <f t="shared" si="22"/>
        <v>0</v>
      </c>
      <c r="BE26" s="654">
        <f t="shared" si="22"/>
        <v>0</v>
      </c>
      <c r="BF26" s="654">
        <f t="shared" si="22"/>
        <v>0</v>
      </c>
      <c r="BG26" s="654">
        <f t="shared" si="22"/>
        <v>0</v>
      </c>
      <c r="BH26" s="654">
        <f t="shared" si="22"/>
        <v>0</v>
      </c>
      <c r="BI26" s="654">
        <f t="shared" si="22"/>
        <v>0</v>
      </c>
      <c r="BJ26" s="654">
        <f t="shared" si="22"/>
        <v>0</v>
      </c>
      <c r="BK26" s="654">
        <f t="shared" si="22"/>
        <v>0</v>
      </c>
      <c r="BL26" s="654">
        <f t="shared" si="22"/>
        <v>0</v>
      </c>
      <c r="BM26" s="654">
        <f t="shared" si="22"/>
        <v>0</v>
      </c>
      <c r="BN26" s="654">
        <f t="shared" si="22"/>
        <v>0</v>
      </c>
      <c r="BO26" s="654">
        <f t="shared" si="22"/>
        <v>0</v>
      </c>
      <c r="BP26" s="654">
        <f t="shared" si="22"/>
        <v>0</v>
      </c>
      <c r="BQ26" s="654">
        <f t="shared" si="22"/>
        <v>0</v>
      </c>
      <c r="BR26" s="654">
        <f t="shared" si="22"/>
        <v>0</v>
      </c>
      <c r="BS26" s="654">
        <f t="shared" si="22"/>
        <v>0</v>
      </c>
      <c r="BT26" s="654">
        <f t="shared" si="22"/>
        <v>0</v>
      </c>
      <c r="BU26" s="654">
        <f t="shared" si="22"/>
        <v>0</v>
      </c>
      <c r="BV26" s="654">
        <f t="shared" si="22"/>
        <v>0</v>
      </c>
      <c r="BW26" s="654">
        <f t="shared" si="22"/>
        <v>0</v>
      </c>
      <c r="BX26" s="654">
        <f t="shared" ref="BX26:CE26" si="23" xml:space="preserve"> MIN(BX24, 0) * -1</f>
        <v>0</v>
      </c>
      <c r="BY26" s="654">
        <f t="shared" si="23"/>
        <v>0</v>
      </c>
      <c r="BZ26" s="654">
        <f t="shared" si="23"/>
        <v>0</v>
      </c>
      <c r="CA26" s="654">
        <f t="shared" si="23"/>
        <v>0</v>
      </c>
      <c r="CB26" s="654">
        <f t="shared" si="23"/>
        <v>0</v>
      </c>
      <c r="CC26" s="654">
        <f t="shared" si="23"/>
        <v>0</v>
      </c>
      <c r="CD26" s="654">
        <f t="shared" si="23"/>
        <v>0</v>
      </c>
      <c r="CE26" s="654">
        <f t="shared" si="23"/>
        <v>0</v>
      </c>
      <c r="CF26" s="654">
        <f t="shared" ref="CF26" si="24" xml:space="preserve"> MIN(CF24, 0) * -1</f>
        <v>0</v>
      </c>
    </row>
    <row r="27" spans="1:84" x14ac:dyDescent="0.25">
      <c r="A27" s="179"/>
      <c r="B27" s="179"/>
      <c r="C27" s="183"/>
      <c r="D27" s="186"/>
      <c r="E27" s="181"/>
      <c r="F27" s="181"/>
      <c r="G27" s="181"/>
      <c r="H27" s="181"/>
      <c r="I27" s="181"/>
      <c r="CF27" s="417"/>
    </row>
    <row r="28" spans="1:84" x14ac:dyDescent="0.25">
      <c r="A28" s="179"/>
      <c r="B28" s="179"/>
      <c r="C28" s="183"/>
      <c r="D28" s="186"/>
      <c r="E28" s="181"/>
      <c r="F28" s="181"/>
      <c r="G28" s="181"/>
      <c r="H28" s="181"/>
      <c r="I28" s="181"/>
      <c r="CF28" s="417"/>
    </row>
    <row r="29" spans="1:84" x14ac:dyDescent="0.25">
      <c r="A29" s="190"/>
      <c r="B29" s="232" t="s">
        <v>112</v>
      </c>
      <c r="C29" s="190"/>
      <c r="D29" s="303"/>
      <c r="E29" s="190"/>
      <c r="F29" s="190"/>
      <c r="G29" s="190"/>
      <c r="H29" s="190"/>
      <c r="I29" s="190"/>
      <c r="J29" s="410"/>
      <c r="K29" s="410"/>
      <c r="L29" s="410"/>
      <c r="M29" s="410"/>
      <c r="N29" s="410"/>
      <c r="O29" s="410"/>
      <c r="P29" s="410"/>
      <c r="Q29" s="410"/>
      <c r="R29" s="410"/>
      <c r="S29" s="410"/>
      <c r="T29" s="410"/>
      <c r="U29" s="410"/>
      <c r="V29" s="410"/>
      <c r="W29" s="410"/>
      <c r="X29" s="410"/>
      <c r="Y29" s="410"/>
      <c r="Z29" s="410"/>
      <c r="AA29" s="410"/>
      <c r="AB29" s="410"/>
      <c r="AC29" s="410"/>
      <c r="AD29" s="410"/>
      <c r="AE29" s="410"/>
      <c r="AF29" s="410"/>
      <c r="AG29" s="410"/>
      <c r="AH29" s="410"/>
      <c r="AI29" s="410"/>
      <c r="AJ29" s="410"/>
      <c r="AK29" s="410"/>
      <c r="AL29" s="410"/>
      <c r="AM29" s="410"/>
      <c r="AN29" s="410"/>
      <c r="AO29" s="410"/>
      <c r="AP29" s="410"/>
      <c r="AQ29" s="410"/>
      <c r="AR29" s="410"/>
      <c r="AS29" s="410"/>
      <c r="AT29" s="410"/>
      <c r="AU29" s="410"/>
      <c r="AV29" s="410"/>
      <c r="AW29" s="410"/>
      <c r="AX29" s="410"/>
      <c r="AY29" s="410"/>
      <c r="AZ29" s="410"/>
      <c r="BA29" s="410"/>
      <c r="BB29" s="410"/>
      <c r="BC29" s="410"/>
      <c r="BD29" s="410"/>
      <c r="BE29" s="410"/>
      <c r="BF29" s="410"/>
      <c r="BG29" s="410"/>
      <c r="BH29" s="410"/>
      <c r="BI29" s="410"/>
      <c r="BJ29" s="410"/>
      <c r="BK29" s="410"/>
      <c r="BL29" s="410"/>
      <c r="BM29" s="410"/>
      <c r="BN29" s="410"/>
      <c r="BO29" s="410"/>
      <c r="BP29" s="410"/>
      <c r="BQ29" s="410"/>
      <c r="BR29" s="410"/>
      <c r="BS29" s="410"/>
      <c r="BT29" s="410"/>
      <c r="BU29" s="410"/>
      <c r="BV29" s="410"/>
      <c r="BW29" s="410"/>
      <c r="BX29" s="410"/>
      <c r="BY29" s="410"/>
      <c r="BZ29" s="410"/>
      <c r="CA29" s="410"/>
      <c r="CB29" s="410"/>
      <c r="CC29" s="410"/>
      <c r="CD29" s="410"/>
      <c r="CE29" s="410"/>
      <c r="CF29" s="410"/>
    </row>
    <row r="30" spans="1:84" x14ac:dyDescent="0.25">
      <c r="A30" s="179"/>
      <c r="B30" s="179"/>
      <c r="C30" s="183"/>
      <c r="D30" s="186"/>
      <c r="CF30" s="417"/>
    </row>
    <row r="31" spans="1:84" x14ac:dyDescent="0.25">
      <c r="A31" s="139"/>
      <c r="B31" s="139"/>
      <c r="C31" s="142"/>
      <c r="D31" s="325"/>
      <c r="E31" s="140" t="str">
        <f xml:space="preserve"> InpAct!E$61</f>
        <v>Retained earnings - actuals</v>
      </c>
      <c r="F31" s="140">
        <f xml:space="preserve"> InpAct!F$61</f>
        <v>0</v>
      </c>
      <c r="G31" s="140" t="str">
        <f xml:space="preserve"> InpAct!G$61</f>
        <v>GBP</v>
      </c>
      <c r="H31" s="140">
        <f xml:space="preserve"> InpAct!H$61</f>
        <v>0</v>
      </c>
      <c r="I31" s="140" t="str">
        <f xml:space="preserve"> InpAct!I$61</f>
        <v>BSheet 2019.xls' from R.Williams 12 June 19</v>
      </c>
      <c r="J31" s="669">
        <f xml:space="preserve"> InpAct!J$61</f>
        <v>0</v>
      </c>
      <c r="K31" s="669">
        <f xml:space="preserve"> InpAct!K$61</f>
        <v>0</v>
      </c>
      <c r="L31" s="669">
        <f xml:space="preserve"> InpAct!L$61</f>
        <v>170000</v>
      </c>
      <c r="M31" s="669">
        <f xml:space="preserve"> InpAct!M$61</f>
        <v>208315.17457429197</v>
      </c>
      <c r="N31" s="669">
        <f xml:space="preserve"> InpAct!N$61</f>
        <v>246630.34914858395</v>
      </c>
      <c r="O31" s="669">
        <f xml:space="preserve"> InpAct!O$61</f>
        <v>289734.9205446624</v>
      </c>
      <c r="P31" s="669">
        <f xml:space="preserve"> InpAct!P$61</f>
        <v>342418.28558431385</v>
      </c>
      <c r="Q31" s="669">
        <f xml:space="preserve"> InpAct!Q$61</f>
        <v>398751.77351585415</v>
      </c>
      <c r="R31" s="669">
        <f xml:space="preserve"> InpAct!R$61</f>
        <v>449964.03527179989</v>
      </c>
      <c r="S31" s="669">
        <f xml:space="preserve"> InpAct!S$61</f>
        <v>490933.84467655647</v>
      </c>
      <c r="T31" s="669">
        <f xml:space="preserve"> InpAct!T$61</f>
        <v>526782.42790571845</v>
      </c>
      <c r="U31" s="669">
        <f xml:space="preserve"> InpAct!U$61</f>
        <v>562631.01113488048</v>
      </c>
      <c r="V31" s="669">
        <f xml:space="preserve"> InpAct!V$61</f>
        <v>598479.59436404251</v>
      </c>
      <c r="W31" s="669">
        <f xml:space="preserve"> InpAct!W$61</f>
        <v>634328.17759320454</v>
      </c>
      <c r="X31" s="669">
        <f xml:space="preserve"> InpAct!X$61</f>
        <v>670176.76082236657</v>
      </c>
      <c r="Y31" s="669">
        <f xml:space="preserve"> InpAct!Y$61</f>
        <v>0</v>
      </c>
      <c r="Z31" s="669">
        <f xml:space="preserve"> InpAct!Z$61</f>
        <v>0</v>
      </c>
      <c r="AA31" s="669">
        <f xml:space="preserve"> InpAct!AA$61</f>
        <v>0</v>
      </c>
      <c r="AB31" s="669">
        <f xml:space="preserve"> InpAct!AB$61</f>
        <v>0</v>
      </c>
      <c r="AC31" s="669">
        <f xml:space="preserve"> InpAct!AC$61</f>
        <v>0</v>
      </c>
      <c r="AD31" s="669">
        <f xml:space="preserve"> InpAct!AD$61</f>
        <v>0</v>
      </c>
      <c r="AE31" s="669">
        <f xml:space="preserve"> InpAct!AE$61</f>
        <v>0</v>
      </c>
      <c r="AF31" s="669">
        <f xml:space="preserve"> InpAct!AF$61</f>
        <v>0</v>
      </c>
      <c r="AG31" s="669">
        <f xml:space="preserve"> InpAct!AG$61</f>
        <v>0</v>
      </c>
      <c r="AH31" s="669">
        <f xml:space="preserve"> InpAct!AH$61</f>
        <v>0</v>
      </c>
      <c r="AI31" s="669">
        <f xml:space="preserve"> InpAct!AI$61</f>
        <v>0</v>
      </c>
      <c r="AJ31" s="669">
        <f xml:space="preserve"> InpAct!AJ$61</f>
        <v>0</v>
      </c>
      <c r="AK31" s="669">
        <f xml:space="preserve"> InpAct!AK$61</f>
        <v>0</v>
      </c>
      <c r="AL31" s="669">
        <f xml:space="preserve"> InpAct!AL$61</f>
        <v>0</v>
      </c>
      <c r="AM31" s="669">
        <f xml:space="preserve"> InpAct!AM$61</f>
        <v>0</v>
      </c>
      <c r="AN31" s="669">
        <f xml:space="preserve"> InpAct!AN$61</f>
        <v>0</v>
      </c>
      <c r="AO31" s="669">
        <f xml:space="preserve"> InpAct!AO$61</f>
        <v>0</v>
      </c>
      <c r="AP31" s="669">
        <f xml:space="preserve"> InpAct!AP$61</f>
        <v>0</v>
      </c>
      <c r="AQ31" s="669">
        <f xml:space="preserve"> InpAct!AQ$61</f>
        <v>0</v>
      </c>
      <c r="AR31" s="669">
        <f xml:space="preserve"> InpAct!AR$61</f>
        <v>0</v>
      </c>
      <c r="AS31" s="669">
        <f xml:space="preserve"> InpAct!AS$61</f>
        <v>0</v>
      </c>
      <c r="AT31" s="669">
        <f xml:space="preserve"> InpAct!AT$61</f>
        <v>0</v>
      </c>
      <c r="AU31" s="669">
        <f xml:space="preserve"> InpAct!AU$61</f>
        <v>0</v>
      </c>
      <c r="AV31" s="669">
        <f xml:space="preserve"> InpAct!AV$61</f>
        <v>0</v>
      </c>
      <c r="AW31" s="669">
        <f xml:space="preserve"> InpAct!AW$61</f>
        <v>0</v>
      </c>
      <c r="AX31" s="669">
        <f xml:space="preserve"> InpAct!AX$61</f>
        <v>0</v>
      </c>
      <c r="AY31" s="669">
        <f xml:space="preserve"> InpAct!AY$61</f>
        <v>0</v>
      </c>
      <c r="AZ31" s="669">
        <f xml:space="preserve"> InpAct!AZ$61</f>
        <v>0</v>
      </c>
      <c r="BA31" s="669">
        <f xml:space="preserve"> InpAct!BA$61</f>
        <v>0</v>
      </c>
      <c r="BB31" s="669">
        <f xml:space="preserve"> InpAct!BB$61</f>
        <v>0</v>
      </c>
      <c r="BC31" s="669">
        <f xml:space="preserve"> InpAct!BC$61</f>
        <v>0</v>
      </c>
      <c r="BD31" s="669">
        <f xml:space="preserve"> InpAct!BD$61</f>
        <v>0</v>
      </c>
      <c r="BE31" s="669">
        <f xml:space="preserve"> InpAct!BE$61</f>
        <v>0</v>
      </c>
      <c r="BF31" s="669">
        <f xml:space="preserve"> InpAct!BF$61</f>
        <v>0</v>
      </c>
      <c r="BG31" s="669">
        <f xml:space="preserve"> InpAct!BG$61</f>
        <v>0</v>
      </c>
      <c r="BH31" s="669">
        <f xml:space="preserve"> InpAct!BH$61</f>
        <v>0</v>
      </c>
      <c r="BI31" s="669">
        <f xml:space="preserve"> InpAct!BI$61</f>
        <v>0</v>
      </c>
      <c r="BJ31" s="669">
        <f xml:space="preserve"> InpAct!BJ$61</f>
        <v>0</v>
      </c>
      <c r="BK31" s="669">
        <f xml:space="preserve"> InpAct!BK$61</f>
        <v>0</v>
      </c>
      <c r="BL31" s="669">
        <f xml:space="preserve"> InpAct!BL$61</f>
        <v>0</v>
      </c>
      <c r="BM31" s="669">
        <f xml:space="preserve"> InpAct!BM$61</f>
        <v>0</v>
      </c>
      <c r="BN31" s="669">
        <f xml:space="preserve"> InpAct!BN$61</f>
        <v>0</v>
      </c>
      <c r="BO31" s="669">
        <f xml:space="preserve"> InpAct!BO$61</f>
        <v>0</v>
      </c>
      <c r="BP31" s="669">
        <f xml:space="preserve"> InpAct!BP$61</f>
        <v>0</v>
      </c>
      <c r="BQ31" s="669">
        <f xml:space="preserve"> InpAct!BQ$61</f>
        <v>0</v>
      </c>
      <c r="BR31" s="669">
        <f xml:space="preserve"> InpAct!BR$61</f>
        <v>0</v>
      </c>
      <c r="BS31" s="669">
        <f xml:space="preserve"> InpAct!BS$61</f>
        <v>0</v>
      </c>
      <c r="BT31" s="669">
        <f xml:space="preserve"> InpAct!BT$61</f>
        <v>0</v>
      </c>
      <c r="BU31" s="669">
        <f xml:space="preserve"> InpAct!BU$61</f>
        <v>0</v>
      </c>
      <c r="BV31" s="669">
        <f xml:space="preserve"> InpAct!BV$61</f>
        <v>0</v>
      </c>
      <c r="BW31" s="669">
        <f xml:space="preserve"> InpAct!BW$61</f>
        <v>0</v>
      </c>
      <c r="BX31" s="669">
        <f xml:space="preserve"> InpAct!BX$61</f>
        <v>0</v>
      </c>
      <c r="BY31" s="669">
        <f xml:space="preserve"> InpAct!BY$61</f>
        <v>0</v>
      </c>
      <c r="BZ31" s="669">
        <f xml:space="preserve"> InpAct!BZ$61</f>
        <v>0</v>
      </c>
      <c r="CA31" s="669">
        <f xml:space="preserve"> InpAct!CA$61</f>
        <v>0</v>
      </c>
      <c r="CB31" s="669">
        <f xml:space="preserve"> InpAct!CB$61</f>
        <v>0</v>
      </c>
      <c r="CC31" s="669">
        <f xml:space="preserve"> InpAct!CC$61</f>
        <v>0</v>
      </c>
      <c r="CD31" s="669">
        <f xml:space="preserve"> InpAct!CD$61</f>
        <v>0</v>
      </c>
      <c r="CE31" s="669">
        <f xml:space="preserve"> InpAct!CE$61</f>
        <v>0</v>
      </c>
      <c r="CF31" s="669">
        <f xml:space="preserve"> InpAct!CF$61</f>
        <v>0</v>
      </c>
    </row>
    <row r="32" spans="1:84" x14ac:dyDescent="0.25">
      <c r="A32" s="78"/>
      <c r="B32" s="78"/>
      <c r="C32" s="103"/>
      <c r="D32" s="83"/>
      <c r="E32" s="122" t="str">
        <f xml:space="preserve"> Time!E$48</f>
        <v>Actuals period flag</v>
      </c>
      <c r="F32" s="122">
        <f xml:space="preserve"> Time!F$48</f>
        <v>0</v>
      </c>
      <c r="G32" s="122" t="str">
        <f xml:space="preserve"> Time!G$48</f>
        <v>flag</v>
      </c>
      <c r="H32" s="122">
        <f xml:space="preserve"> Time!H$48</f>
        <v>0</v>
      </c>
      <c r="I32" s="122">
        <f xml:space="preserve"> Time!I$48</f>
        <v>0</v>
      </c>
      <c r="J32" s="653">
        <f xml:space="preserve"> Time!J$48</f>
        <v>13</v>
      </c>
      <c r="K32" s="653">
        <f xml:space="preserve"> Time!K$48</f>
        <v>0</v>
      </c>
      <c r="L32" s="653">
        <f xml:space="preserve"> Time!L$48</f>
        <v>1</v>
      </c>
      <c r="M32" s="653">
        <f xml:space="preserve"> Time!M$48</f>
        <v>1</v>
      </c>
      <c r="N32" s="653">
        <f xml:space="preserve"> Time!N$48</f>
        <v>1</v>
      </c>
      <c r="O32" s="653">
        <f xml:space="preserve"> Time!O$48</f>
        <v>1</v>
      </c>
      <c r="P32" s="653">
        <f xml:space="preserve"> Time!P$48</f>
        <v>1</v>
      </c>
      <c r="Q32" s="653">
        <f xml:space="preserve"> Time!Q$48</f>
        <v>1</v>
      </c>
      <c r="R32" s="653">
        <f xml:space="preserve"> Time!R$48</f>
        <v>1</v>
      </c>
      <c r="S32" s="653">
        <f xml:space="preserve"> Time!S$48</f>
        <v>1</v>
      </c>
      <c r="T32" s="653">
        <f xml:space="preserve"> Time!T$48</f>
        <v>1</v>
      </c>
      <c r="U32" s="653">
        <f xml:space="preserve"> Time!U$48</f>
        <v>1</v>
      </c>
      <c r="V32" s="653">
        <f xml:space="preserve"> Time!V$48</f>
        <v>1</v>
      </c>
      <c r="W32" s="653">
        <f xml:space="preserve"> Time!W$48</f>
        <v>1</v>
      </c>
      <c r="X32" s="653">
        <f xml:space="preserve"> Time!X$48</f>
        <v>1</v>
      </c>
      <c r="Y32" s="653">
        <f xml:space="preserve"> Time!Y$48</f>
        <v>0</v>
      </c>
      <c r="Z32" s="653">
        <f xml:space="preserve"> Time!Z$48</f>
        <v>0</v>
      </c>
      <c r="AA32" s="653">
        <f xml:space="preserve"> Time!AA$48</f>
        <v>0</v>
      </c>
      <c r="AB32" s="653">
        <f xml:space="preserve"> Time!AB$48</f>
        <v>0</v>
      </c>
      <c r="AC32" s="653">
        <f xml:space="preserve"> Time!AC$48</f>
        <v>0</v>
      </c>
      <c r="AD32" s="653">
        <f xml:space="preserve"> Time!AD$48</f>
        <v>0</v>
      </c>
      <c r="AE32" s="653">
        <f xml:space="preserve"> Time!AE$48</f>
        <v>0</v>
      </c>
      <c r="AF32" s="653">
        <f xml:space="preserve"> Time!AF$48</f>
        <v>0</v>
      </c>
      <c r="AG32" s="653">
        <f xml:space="preserve"> Time!AG$48</f>
        <v>0</v>
      </c>
      <c r="AH32" s="653">
        <f xml:space="preserve"> Time!AH$48</f>
        <v>0</v>
      </c>
      <c r="AI32" s="653">
        <f xml:space="preserve"> Time!AI$48</f>
        <v>0</v>
      </c>
      <c r="AJ32" s="653">
        <f xml:space="preserve"> Time!AJ$48</f>
        <v>0</v>
      </c>
      <c r="AK32" s="653">
        <f xml:space="preserve"> Time!AK$48</f>
        <v>0</v>
      </c>
      <c r="AL32" s="653">
        <f xml:space="preserve"> Time!AL$48</f>
        <v>0</v>
      </c>
      <c r="AM32" s="653">
        <f xml:space="preserve"> Time!AM$48</f>
        <v>0</v>
      </c>
      <c r="AN32" s="653">
        <f xml:space="preserve"> Time!AN$48</f>
        <v>0</v>
      </c>
      <c r="AO32" s="653">
        <f xml:space="preserve"> Time!AO$48</f>
        <v>0</v>
      </c>
      <c r="AP32" s="653">
        <f xml:space="preserve"> Time!AP$48</f>
        <v>0</v>
      </c>
      <c r="AQ32" s="653">
        <f xml:space="preserve"> Time!AQ$48</f>
        <v>0</v>
      </c>
      <c r="AR32" s="653">
        <f xml:space="preserve"> Time!AR$48</f>
        <v>0</v>
      </c>
      <c r="AS32" s="653">
        <f xml:space="preserve"> Time!AS$48</f>
        <v>0</v>
      </c>
      <c r="AT32" s="653">
        <f xml:space="preserve"> Time!AT$48</f>
        <v>0</v>
      </c>
      <c r="AU32" s="653">
        <f xml:space="preserve"> Time!AU$48</f>
        <v>0</v>
      </c>
      <c r="AV32" s="653">
        <f xml:space="preserve"> Time!AV$48</f>
        <v>0</v>
      </c>
      <c r="AW32" s="653">
        <f xml:space="preserve"> Time!AW$48</f>
        <v>0</v>
      </c>
      <c r="AX32" s="653">
        <f xml:space="preserve"> Time!AX$48</f>
        <v>0</v>
      </c>
      <c r="AY32" s="653">
        <f xml:space="preserve"> Time!AY$48</f>
        <v>0</v>
      </c>
      <c r="AZ32" s="653">
        <f xml:space="preserve"> Time!AZ$48</f>
        <v>0</v>
      </c>
      <c r="BA32" s="653">
        <f xml:space="preserve"> Time!BA$48</f>
        <v>0</v>
      </c>
      <c r="BB32" s="653">
        <f xml:space="preserve"> Time!BB$48</f>
        <v>0</v>
      </c>
      <c r="BC32" s="653">
        <f xml:space="preserve"> Time!BC$48</f>
        <v>0</v>
      </c>
      <c r="BD32" s="653">
        <f xml:space="preserve"> Time!BD$48</f>
        <v>0</v>
      </c>
      <c r="BE32" s="653">
        <f xml:space="preserve"> Time!BE$48</f>
        <v>0</v>
      </c>
      <c r="BF32" s="653">
        <f xml:space="preserve"> Time!BF$48</f>
        <v>0</v>
      </c>
      <c r="BG32" s="653">
        <f xml:space="preserve"> Time!BG$48</f>
        <v>0</v>
      </c>
      <c r="BH32" s="653">
        <f xml:space="preserve"> Time!BH$48</f>
        <v>0</v>
      </c>
      <c r="BI32" s="653">
        <f xml:space="preserve"> Time!BI$48</f>
        <v>0</v>
      </c>
      <c r="BJ32" s="653">
        <f xml:space="preserve"> Time!BJ$48</f>
        <v>0</v>
      </c>
      <c r="BK32" s="653">
        <f xml:space="preserve"> Time!BK$48</f>
        <v>0</v>
      </c>
      <c r="BL32" s="653">
        <f xml:space="preserve"> Time!BL$48</f>
        <v>0</v>
      </c>
      <c r="BM32" s="653">
        <f xml:space="preserve"> Time!BM$48</f>
        <v>0</v>
      </c>
      <c r="BN32" s="653">
        <f xml:space="preserve"> Time!BN$48</f>
        <v>0</v>
      </c>
      <c r="BO32" s="653">
        <f xml:space="preserve"> Time!BO$48</f>
        <v>0</v>
      </c>
      <c r="BP32" s="653">
        <f xml:space="preserve"> Time!BP$48</f>
        <v>0</v>
      </c>
      <c r="BQ32" s="653">
        <f xml:space="preserve"> Time!BQ$48</f>
        <v>0</v>
      </c>
      <c r="BR32" s="653">
        <f xml:space="preserve"> Time!BR$48</f>
        <v>0</v>
      </c>
      <c r="BS32" s="653">
        <f xml:space="preserve"> Time!BS$48</f>
        <v>0</v>
      </c>
      <c r="BT32" s="653">
        <f xml:space="preserve"> Time!BT$48</f>
        <v>0</v>
      </c>
      <c r="BU32" s="653">
        <f xml:space="preserve"> Time!BU$48</f>
        <v>0</v>
      </c>
      <c r="BV32" s="653">
        <f xml:space="preserve"> Time!BV$48</f>
        <v>0</v>
      </c>
      <c r="BW32" s="653">
        <f xml:space="preserve"> Time!BW$48</f>
        <v>0</v>
      </c>
      <c r="BX32" s="653">
        <f xml:space="preserve"> Time!BX$48</f>
        <v>0</v>
      </c>
      <c r="BY32" s="653">
        <f xml:space="preserve"> Time!BY$48</f>
        <v>0</v>
      </c>
      <c r="BZ32" s="653">
        <f xml:space="preserve"> Time!BZ$48</f>
        <v>0</v>
      </c>
      <c r="CA32" s="653">
        <f xml:space="preserve"> Time!CA$48</f>
        <v>0</v>
      </c>
      <c r="CB32" s="653">
        <f xml:space="preserve"> Time!CB$48</f>
        <v>0</v>
      </c>
      <c r="CC32" s="653">
        <f xml:space="preserve"> Time!CC$48</f>
        <v>0</v>
      </c>
      <c r="CD32" s="653">
        <f xml:space="preserve"> Time!CD$48</f>
        <v>0</v>
      </c>
      <c r="CE32" s="653">
        <f xml:space="preserve"> Time!CE$48</f>
        <v>0</v>
      </c>
      <c r="CF32" s="653">
        <f xml:space="preserve"> Time!CF$48</f>
        <v>0</v>
      </c>
    </row>
    <row r="33" spans="1:84" x14ac:dyDescent="0.25">
      <c r="A33" s="179"/>
      <c r="B33" s="179"/>
      <c r="C33" s="188"/>
      <c r="D33" s="186"/>
      <c r="E33" s="115"/>
      <c r="F33" s="115"/>
      <c r="G33" s="115"/>
      <c r="H33" s="115"/>
      <c r="I33" s="115"/>
      <c r="J33" s="649"/>
      <c r="K33" s="649"/>
      <c r="L33" s="649"/>
      <c r="M33" s="649"/>
      <c r="N33" s="649"/>
      <c r="O33" s="649"/>
      <c r="P33" s="649"/>
      <c r="Q33" s="649"/>
      <c r="R33" s="649"/>
      <c r="S33" s="649"/>
      <c r="T33" s="649"/>
      <c r="U33" s="649"/>
      <c r="V33" s="649"/>
      <c r="W33" s="649"/>
      <c r="X33" s="649"/>
      <c r="Y33" s="649"/>
      <c r="Z33" s="649"/>
      <c r="AA33" s="649"/>
      <c r="AB33" s="649"/>
      <c r="AC33" s="649"/>
      <c r="AD33" s="649"/>
      <c r="AE33" s="662"/>
      <c r="AF33" s="662"/>
      <c r="AG33" s="662"/>
      <c r="AH33" s="662"/>
      <c r="AI33" s="662"/>
      <c r="AJ33" s="662"/>
      <c r="AK33" s="662"/>
      <c r="AL33" s="662"/>
      <c r="AM33" s="662"/>
      <c r="AN33" s="662"/>
      <c r="AO33" s="662"/>
      <c r="AP33" s="662"/>
      <c r="AQ33" s="662"/>
      <c r="AR33" s="662"/>
      <c r="AS33" s="662"/>
      <c r="AT33" s="662"/>
      <c r="AU33" s="662"/>
      <c r="AV33" s="662"/>
      <c r="AW33" s="662"/>
      <c r="AX33" s="662"/>
      <c r="AY33" s="662"/>
      <c r="AZ33" s="662"/>
      <c r="BA33" s="662"/>
      <c r="BB33" s="662"/>
      <c r="BC33" s="662"/>
      <c r="BD33" s="662"/>
      <c r="BE33" s="662"/>
      <c r="BF33" s="662"/>
      <c r="BG33" s="662"/>
      <c r="BH33" s="662"/>
      <c r="BI33" s="662"/>
      <c r="BJ33" s="662"/>
      <c r="BK33" s="662"/>
      <c r="BL33" s="662"/>
      <c r="BM33" s="662"/>
      <c r="BN33" s="662"/>
      <c r="BO33" s="662"/>
      <c r="BP33" s="662"/>
      <c r="BQ33" s="662"/>
      <c r="BR33" s="662"/>
      <c r="BS33" s="662"/>
      <c r="BT33" s="662"/>
      <c r="BU33" s="662"/>
      <c r="BV33" s="662"/>
      <c r="BW33" s="662"/>
      <c r="BX33" s="662"/>
      <c r="BY33" s="662"/>
      <c r="BZ33" s="662"/>
      <c r="CA33" s="662"/>
      <c r="CB33" s="662"/>
      <c r="CC33" s="662"/>
      <c r="CD33" s="662"/>
      <c r="CE33" s="662"/>
      <c r="CF33" s="662"/>
    </row>
    <row r="34" spans="1:84" x14ac:dyDescent="0.25">
      <c r="A34" s="179"/>
      <c r="B34" s="179"/>
      <c r="C34" s="188"/>
      <c r="D34" s="186"/>
      <c r="E34" s="115" t="s">
        <v>61</v>
      </c>
      <c r="F34" s="115"/>
      <c r="G34" s="115" t="s">
        <v>40</v>
      </c>
      <c r="H34" s="115"/>
      <c r="I34" s="115"/>
      <c r="J34" s="649"/>
      <c r="K34" s="649"/>
      <c r="L34" s="649">
        <f t="shared" ref="L34:AQ34" si="25" xml:space="preserve"> K37</f>
        <v>0</v>
      </c>
      <c r="M34" s="649">
        <f t="shared" si="25"/>
        <v>170000</v>
      </c>
      <c r="N34" s="649">
        <f t="shared" si="25"/>
        <v>208315.17457429197</v>
      </c>
      <c r="O34" s="649">
        <f t="shared" si="25"/>
        <v>246630.34914858395</v>
      </c>
      <c r="P34" s="649">
        <f t="shared" si="25"/>
        <v>289734.9205446624</v>
      </c>
      <c r="Q34" s="649">
        <f t="shared" si="25"/>
        <v>342418.28558431385</v>
      </c>
      <c r="R34" s="649">
        <f t="shared" si="25"/>
        <v>398751.77351585415</v>
      </c>
      <c r="S34" s="649">
        <f t="shared" si="25"/>
        <v>449964.03527179989</v>
      </c>
      <c r="T34" s="649">
        <f t="shared" si="25"/>
        <v>490933.84467655647</v>
      </c>
      <c r="U34" s="649">
        <f t="shared" si="25"/>
        <v>526782.42790571845</v>
      </c>
      <c r="V34" s="649">
        <f t="shared" si="25"/>
        <v>562631.01113488048</v>
      </c>
      <c r="W34" s="649">
        <f t="shared" si="25"/>
        <v>598479.59436404251</v>
      </c>
      <c r="X34" s="649">
        <f t="shared" si="25"/>
        <v>634328.17759320454</v>
      </c>
      <c r="Y34" s="649">
        <f t="shared" si="25"/>
        <v>670176.76082236657</v>
      </c>
      <c r="Z34" s="649">
        <f t="shared" si="25"/>
        <v>715396.40774348832</v>
      </c>
      <c r="AA34" s="649">
        <f t="shared" si="25"/>
        <v>760616.05466461007</v>
      </c>
      <c r="AB34" s="649">
        <f t="shared" si="25"/>
        <v>811488.15745087201</v>
      </c>
      <c r="AC34" s="649">
        <f t="shared" si="25"/>
        <v>873665.17196741444</v>
      </c>
      <c r="AD34" s="649">
        <f t="shared" si="25"/>
        <v>939870.76031590905</v>
      </c>
      <c r="AE34" s="649">
        <f t="shared" si="25"/>
        <v>1000057.6588145405</v>
      </c>
      <c r="AF34" s="649">
        <f t="shared" si="25"/>
        <v>1048207.1776134457</v>
      </c>
      <c r="AG34" s="649">
        <f t="shared" si="25"/>
        <v>1090338.0065624877</v>
      </c>
      <c r="AH34" s="649">
        <f t="shared" si="25"/>
        <v>1132468.8355115298</v>
      </c>
      <c r="AI34" s="649">
        <f t="shared" si="25"/>
        <v>1174599.6644605719</v>
      </c>
      <c r="AJ34" s="649">
        <f t="shared" si="25"/>
        <v>1216730.4934096141</v>
      </c>
      <c r="AK34" s="649">
        <f t="shared" si="25"/>
        <v>1258861.3223586562</v>
      </c>
      <c r="AL34" s="649">
        <f t="shared" si="25"/>
        <v>1311127.7474655102</v>
      </c>
      <c r="AM34" s="649">
        <f t="shared" si="25"/>
        <v>1363394.1725723641</v>
      </c>
      <c r="AN34" s="649">
        <f t="shared" si="25"/>
        <v>1422193.9008175749</v>
      </c>
      <c r="AO34" s="649">
        <f t="shared" si="25"/>
        <v>1494060.2353394993</v>
      </c>
      <c r="AP34" s="649">
        <f t="shared" si="25"/>
        <v>1570458.5582299498</v>
      </c>
      <c r="AQ34" s="649">
        <f t="shared" si="25"/>
        <v>1639911.5790394503</v>
      </c>
      <c r="AR34" s="649">
        <f t="shared" ref="AR34:BW34" si="26" xml:space="preserve"> AQ37</f>
        <v>1695473.9956870507</v>
      </c>
      <c r="AS34" s="649">
        <f t="shared" si="26"/>
        <v>1744091.1102537012</v>
      </c>
      <c r="AT34" s="649">
        <f t="shared" si="26"/>
        <v>1792708.2248203517</v>
      </c>
      <c r="AU34" s="649">
        <f t="shared" si="26"/>
        <v>1841325.3393870022</v>
      </c>
      <c r="AV34" s="649">
        <f t="shared" si="26"/>
        <v>1889942.4539536526</v>
      </c>
      <c r="AW34" s="649">
        <f t="shared" si="26"/>
        <v>1938559.5685203031</v>
      </c>
      <c r="AX34" s="649">
        <f t="shared" si="26"/>
        <v>2001270.634562135</v>
      </c>
      <c r="AY34" s="649">
        <f t="shared" si="26"/>
        <v>2063981.7006039668</v>
      </c>
      <c r="AZ34" s="649">
        <f t="shared" si="26"/>
        <v>2134531.6499010278</v>
      </c>
      <c r="BA34" s="649">
        <f t="shared" si="26"/>
        <v>2220759.3657085467</v>
      </c>
      <c r="BB34" s="649">
        <f t="shared" si="26"/>
        <v>2312247.0572411544</v>
      </c>
      <c r="BC34" s="649">
        <f t="shared" si="26"/>
        <v>2395417.6859071613</v>
      </c>
      <c r="BD34" s="649">
        <f t="shared" si="26"/>
        <v>2461954.1888399669</v>
      </c>
      <c r="BE34" s="649">
        <f t="shared" si="26"/>
        <v>2520173.6289061718</v>
      </c>
      <c r="BF34" s="649">
        <f t="shared" si="26"/>
        <v>2578393.0689723766</v>
      </c>
      <c r="BG34" s="649">
        <f t="shared" si="26"/>
        <v>2636612.5090385815</v>
      </c>
      <c r="BH34" s="649">
        <f t="shared" si="26"/>
        <v>2694831.9491047864</v>
      </c>
      <c r="BI34" s="649">
        <f t="shared" si="26"/>
        <v>2753051.3891709913</v>
      </c>
      <c r="BJ34" s="649">
        <f t="shared" si="26"/>
        <v>2831410.4635619265</v>
      </c>
      <c r="BK34" s="649">
        <f t="shared" si="26"/>
        <v>2909769.5379528617</v>
      </c>
      <c r="BL34" s="649">
        <f t="shared" si="26"/>
        <v>2997923.4966426641</v>
      </c>
      <c r="BM34" s="649">
        <f t="shared" si="26"/>
        <v>3105667.2239302001</v>
      </c>
      <c r="BN34" s="649">
        <f t="shared" si="26"/>
        <v>3219789.0753885405</v>
      </c>
      <c r="BO34" s="649">
        <f t="shared" si="26"/>
        <v>3323536.213077941</v>
      </c>
      <c r="BP34" s="649">
        <f t="shared" si="26"/>
        <v>3406533.9232294611</v>
      </c>
      <c r="BQ34" s="649">
        <f t="shared" si="26"/>
        <v>3479156.9196120412</v>
      </c>
      <c r="BR34" s="649">
        <f t="shared" si="26"/>
        <v>3551779.9159946213</v>
      </c>
      <c r="BS34" s="649">
        <f t="shared" si="26"/>
        <v>3624402.9123772015</v>
      </c>
      <c r="BT34" s="649">
        <f t="shared" si="26"/>
        <v>3697025.9087597816</v>
      </c>
      <c r="BU34" s="649">
        <f t="shared" si="26"/>
        <v>3769648.9051423618</v>
      </c>
      <c r="BV34" s="649">
        <f t="shared" si="26"/>
        <v>3869386.4057526542</v>
      </c>
      <c r="BW34" s="649">
        <f t="shared" si="26"/>
        <v>3969123.9063629466</v>
      </c>
      <c r="BX34" s="649">
        <f t="shared" ref="BX34:CF34" si="27" xml:space="preserve"> BW37</f>
        <v>4081328.5945495255</v>
      </c>
      <c r="BY34" s="649">
        <f t="shared" si="27"/>
        <v>4218467.657888677</v>
      </c>
      <c r="BZ34" s="649">
        <f t="shared" si="27"/>
        <v>4363513.6714973142</v>
      </c>
      <c r="CA34" s="649">
        <f t="shared" si="27"/>
        <v>4495373.6838688022</v>
      </c>
      <c r="CB34" s="649">
        <f t="shared" si="27"/>
        <v>4600861.6937659932</v>
      </c>
      <c r="CC34" s="649">
        <f t="shared" si="27"/>
        <v>4693163.702426035</v>
      </c>
      <c r="CD34" s="649">
        <f t="shared" si="27"/>
        <v>4785465.7110860767</v>
      </c>
      <c r="CE34" s="649">
        <f t="shared" si="27"/>
        <v>4877767.7197461184</v>
      </c>
      <c r="CF34" s="649">
        <f t="shared" si="27"/>
        <v>4970069.7284061601</v>
      </c>
    </row>
    <row r="35" spans="1:84" x14ac:dyDescent="0.25">
      <c r="A35" s="78"/>
      <c r="B35" s="78"/>
      <c r="C35" s="103"/>
      <c r="D35" s="83" t="s">
        <v>307</v>
      </c>
      <c r="E35" s="151" t="str">
        <f xml:space="preserve"> 'FinStat-M'!E$34</f>
        <v>Profit after tax</v>
      </c>
      <c r="F35" s="151">
        <f xml:space="preserve"> 'FinStat-M'!F$34</f>
        <v>0</v>
      </c>
      <c r="G35" s="151" t="str">
        <f xml:space="preserve"> 'FinStat-M'!G$34</f>
        <v>GBP</v>
      </c>
      <c r="H35" s="151">
        <f xml:space="preserve"> 'FinStat-M'!H$34</f>
        <v>0</v>
      </c>
      <c r="I35" s="151">
        <f xml:space="preserve"> 'FinStat-M'!I$34</f>
        <v>0</v>
      </c>
      <c r="J35" s="668">
        <f xml:space="preserve"> 'FinStat-M'!J$34</f>
        <v>4892371.7370662019</v>
      </c>
      <c r="K35" s="668">
        <f xml:space="preserve"> 'FinStat-M'!K$34</f>
        <v>0</v>
      </c>
      <c r="L35" s="668">
        <f xml:space="preserve"> 'FinStat-M'!L$34</f>
        <v>0</v>
      </c>
      <c r="M35" s="668">
        <f xml:space="preserve"> 'FinStat-M'!M$34</f>
        <v>38315.174574291974</v>
      </c>
      <c r="N35" s="668">
        <f xml:space="preserve"> 'FinStat-M'!N$34</f>
        <v>38315.174574291974</v>
      </c>
      <c r="O35" s="668">
        <f xml:space="preserve"> 'FinStat-M'!O$34</f>
        <v>43104.571396078478</v>
      </c>
      <c r="P35" s="668">
        <f xml:space="preserve"> 'FinStat-M'!P$34</f>
        <v>52683.365039651471</v>
      </c>
      <c r="Q35" s="668">
        <f xml:space="preserve"> 'FinStat-M'!Q$34</f>
        <v>56333.487931540309</v>
      </c>
      <c r="R35" s="668">
        <f xml:space="preserve"> 'FinStat-M'!R$34</f>
        <v>51212.261755945736</v>
      </c>
      <c r="S35" s="668">
        <f xml:space="preserve"> 'FinStat-M'!S$34</f>
        <v>40969.809404756583</v>
      </c>
      <c r="T35" s="668">
        <f xml:space="preserve"> 'FinStat-M'!T$34</f>
        <v>35848.583229162017</v>
      </c>
      <c r="U35" s="668">
        <f xml:space="preserve"> 'FinStat-M'!U$34</f>
        <v>35848.583229162017</v>
      </c>
      <c r="V35" s="668">
        <f xml:space="preserve"> 'FinStat-M'!V$34</f>
        <v>35848.583229162017</v>
      </c>
      <c r="W35" s="668">
        <f xml:space="preserve"> 'FinStat-M'!W$34</f>
        <v>35848.583229162017</v>
      </c>
      <c r="X35" s="668">
        <f xml:space="preserve"> 'FinStat-M'!X$34</f>
        <v>35848.583229162017</v>
      </c>
      <c r="Y35" s="668">
        <f xml:space="preserve"> 'FinStat-M'!Y$34</f>
        <v>45219.646921121777</v>
      </c>
      <c r="Z35" s="668">
        <f xml:space="preserve"> 'FinStat-M'!Z$34</f>
        <v>45219.646921121777</v>
      </c>
      <c r="AA35" s="668">
        <f xml:space="preserve"> 'FinStat-M'!AA$34</f>
        <v>50872.102786261989</v>
      </c>
      <c r="AB35" s="668">
        <f xml:space="preserve"> 'FinStat-M'!AB$34</f>
        <v>62177.014516542418</v>
      </c>
      <c r="AC35" s="668">
        <f xml:space="preserve"> 'FinStat-M'!AC$34</f>
        <v>66205.588348494566</v>
      </c>
      <c r="AD35" s="668">
        <f xml:space="preserve"> 'FinStat-M'!AD$34</f>
        <v>60186.898498631417</v>
      </c>
      <c r="AE35" s="668">
        <f xml:space="preserve"> 'FinStat-M'!AE$34</f>
        <v>48149.518798905148</v>
      </c>
      <c r="AF35" s="668">
        <f xml:space="preserve"> 'FinStat-M'!AF$34</f>
        <v>42130.828949042014</v>
      </c>
      <c r="AG35" s="668">
        <f xml:space="preserve"> 'FinStat-M'!AG$34</f>
        <v>42130.828949042014</v>
      </c>
      <c r="AH35" s="668">
        <f xml:space="preserve"> 'FinStat-M'!AH$34</f>
        <v>42130.828949042014</v>
      </c>
      <c r="AI35" s="668">
        <f xml:space="preserve"> 'FinStat-M'!AI$34</f>
        <v>42130.828949042014</v>
      </c>
      <c r="AJ35" s="668">
        <f xml:space="preserve"> 'FinStat-M'!AJ$34</f>
        <v>42130.828949042014</v>
      </c>
      <c r="AK35" s="668">
        <f xml:space="preserve"> 'FinStat-M'!AK$34</f>
        <v>52266.42510685404</v>
      </c>
      <c r="AL35" s="668">
        <f xml:space="preserve"> 'FinStat-M'!AL$34</f>
        <v>52266.42510685404</v>
      </c>
      <c r="AM35" s="668">
        <f xml:space="preserve"> 'FinStat-M'!AM$34</f>
        <v>58799.728245210805</v>
      </c>
      <c r="AN35" s="668">
        <f xml:space="preserve"> 'FinStat-M'!AN$34</f>
        <v>71866.334521924306</v>
      </c>
      <c r="AO35" s="668">
        <f xml:space="preserve"> 'FinStat-M'!AO$34</f>
        <v>76398.322890450581</v>
      </c>
      <c r="AP35" s="668">
        <f xml:space="preserve"> 'FinStat-M'!AP$34</f>
        <v>69453.020809500522</v>
      </c>
      <c r="AQ35" s="668">
        <f xml:space="preserve"> 'FinStat-M'!AQ$34</f>
        <v>55562.41664760041</v>
      </c>
      <c r="AR35" s="668">
        <f xml:space="preserve"> 'FinStat-M'!AR$34</f>
        <v>48617.114566650373</v>
      </c>
      <c r="AS35" s="668">
        <f xml:space="preserve"> 'FinStat-M'!AS$34</f>
        <v>48617.114566650373</v>
      </c>
      <c r="AT35" s="668">
        <f xml:space="preserve"> 'FinStat-M'!AT$34</f>
        <v>48617.114566650373</v>
      </c>
      <c r="AU35" s="668">
        <f xml:space="preserve"> 'FinStat-M'!AU$34</f>
        <v>48617.114566650373</v>
      </c>
      <c r="AV35" s="668">
        <f xml:space="preserve"> 'FinStat-M'!AV$34</f>
        <v>48617.114566650373</v>
      </c>
      <c r="AW35" s="668">
        <f xml:space="preserve"> 'FinStat-M'!AW$34</f>
        <v>62711.066041831931</v>
      </c>
      <c r="AX35" s="668">
        <f xml:space="preserve"> 'FinStat-M'!AX$34</f>
        <v>62711.066041831931</v>
      </c>
      <c r="AY35" s="668">
        <f xml:space="preserve"> 'FinStat-M'!AY$34</f>
        <v>70549.949297060914</v>
      </c>
      <c r="AZ35" s="668">
        <f xml:space="preserve"> 'FinStat-M'!AZ$34</f>
        <v>86227.715807518907</v>
      </c>
      <c r="BA35" s="668">
        <f xml:space="preserve"> 'FinStat-M'!BA$34</f>
        <v>91487.691532607525</v>
      </c>
      <c r="BB35" s="668">
        <f xml:space="preserve"> 'FinStat-M'!BB$34</f>
        <v>83170.628666006858</v>
      </c>
      <c r="BC35" s="668">
        <f xml:space="preserve"> 'FinStat-M'!BC$34</f>
        <v>66536.502932805495</v>
      </c>
      <c r="BD35" s="668">
        <f xml:space="preserve"> 'FinStat-M'!BD$34</f>
        <v>58219.440066204799</v>
      </c>
      <c r="BE35" s="668">
        <f xml:space="preserve"> 'FinStat-M'!BE$34</f>
        <v>58219.440066204799</v>
      </c>
      <c r="BF35" s="668">
        <f xml:space="preserve"> 'FinStat-M'!BF$34</f>
        <v>58219.440066204799</v>
      </c>
      <c r="BG35" s="668">
        <f xml:space="preserve"> 'FinStat-M'!BG$34</f>
        <v>58219.440066204799</v>
      </c>
      <c r="BH35" s="668">
        <f xml:space="preserve"> 'FinStat-M'!BH$34</f>
        <v>58219.440066204799</v>
      </c>
      <c r="BI35" s="668">
        <f xml:space="preserve"> 'FinStat-M'!BI$34</f>
        <v>78359.074390935362</v>
      </c>
      <c r="BJ35" s="668">
        <f xml:space="preserve"> 'FinStat-M'!BJ$34</f>
        <v>78359.074390935362</v>
      </c>
      <c r="BK35" s="668">
        <f xml:space="preserve"> 'FinStat-M'!BK$34</f>
        <v>88153.958689802268</v>
      </c>
      <c r="BL35" s="668">
        <f xml:space="preserve"> 'FinStat-M'!BL$34</f>
        <v>107743.72728753611</v>
      </c>
      <c r="BM35" s="668">
        <f xml:space="preserve"> 'FinStat-M'!BM$34</f>
        <v>114121.85145834042</v>
      </c>
      <c r="BN35" s="668">
        <f xml:space="preserve"> 'FinStat-M'!BN$34</f>
        <v>103747.13768940035</v>
      </c>
      <c r="BO35" s="668">
        <f xml:space="preserve"> 'FinStat-M'!BO$34</f>
        <v>82997.710151520296</v>
      </c>
      <c r="BP35" s="668">
        <f xml:space="preserve"> 'FinStat-M'!BP$34</f>
        <v>72622.996382580255</v>
      </c>
      <c r="BQ35" s="668">
        <f xml:space="preserve"> 'FinStat-M'!BQ$34</f>
        <v>72622.996382580255</v>
      </c>
      <c r="BR35" s="668">
        <f xml:space="preserve"> 'FinStat-M'!BR$34</f>
        <v>72622.996382580255</v>
      </c>
      <c r="BS35" s="668">
        <f xml:space="preserve"> 'FinStat-M'!BS$34</f>
        <v>72622.996382580255</v>
      </c>
      <c r="BT35" s="668">
        <f xml:space="preserve"> 'FinStat-M'!BT$34</f>
        <v>72622.996382580255</v>
      </c>
      <c r="BU35" s="668">
        <f xml:space="preserve"> 'FinStat-M'!BU$34</f>
        <v>99737.500610292322</v>
      </c>
      <c r="BV35" s="668">
        <f xml:space="preserve"> 'FinStat-M'!BV$34</f>
        <v>99737.500610292322</v>
      </c>
      <c r="BW35" s="668">
        <f xml:space="preserve"> 'FinStat-M'!BW$34</f>
        <v>112204.68818657887</v>
      </c>
      <c r="BX35" s="668">
        <f xml:space="preserve"> 'FinStat-M'!BX$34</f>
        <v>137139.06333915191</v>
      </c>
      <c r="BY35" s="668">
        <f xml:space="preserve"> 'FinStat-M'!BY$34</f>
        <v>145046.01360863715</v>
      </c>
      <c r="BZ35" s="668">
        <f xml:space="preserve"> 'FinStat-M'!BZ$34</f>
        <v>131860.01237148829</v>
      </c>
      <c r="CA35" s="668">
        <f xml:space="preserve"> 'FinStat-M'!CA$34</f>
        <v>105488.00989719063</v>
      </c>
      <c r="CB35" s="668">
        <f xml:space="preserve"> 'FinStat-M'!CB$34</f>
        <v>92302.008660041829</v>
      </c>
      <c r="CC35" s="668">
        <f xml:space="preserve"> 'FinStat-M'!CC$34</f>
        <v>92302.008660041829</v>
      </c>
      <c r="CD35" s="668">
        <f xml:space="preserve"> 'FinStat-M'!CD$34</f>
        <v>92302.008660041829</v>
      </c>
      <c r="CE35" s="668">
        <f xml:space="preserve"> 'FinStat-M'!CE$34</f>
        <v>92302.008660041829</v>
      </c>
      <c r="CF35" s="668">
        <f xml:space="preserve"> 'FinStat-M'!CF$34</f>
        <v>92302.008660041829</v>
      </c>
    </row>
    <row r="36" spans="1:84" ht="13.5" customHeight="1" x14ac:dyDescent="0.25">
      <c r="A36" s="333"/>
      <c r="B36" s="333"/>
      <c r="C36" s="350"/>
      <c r="D36" s="344" t="s">
        <v>306</v>
      </c>
      <c r="E36" s="339" t="s">
        <v>199</v>
      </c>
      <c r="F36" s="339"/>
      <c r="G36" s="339"/>
      <c r="H36" s="339"/>
      <c r="I36" s="339"/>
      <c r="J36" s="658"/>
      <c r="K36" s="658"/>
      <c r="L36" s="658"/>
      <c r="M36" s="658"/>
      <c r="N36" s="658"/>
      <c r="O36" s="658"/>
      <c r="P36" s="658"/>
      <c r="Q36" s="658"/>
      <c r="R36" s="658"/>
      <c r="S36" s="658"/>
      <c r="T36" s="658"/>
      <c r="U36" s="658"/>
      <c r="V36" s="658"/>
      <c r="W36" s="658"/>
      <c r="X36" s="658"/>
      <c r="Y36" s="658"/>
      <c r="Z36" s="658"/>
      <c r="AA36" s="658"/>
      <c r="AB36" s="658"/>
      <c r="AC36" s="658"/>
      <c r="AD36" s="658"/>
      <c r="AE36" s="658"/>
      <c r="AF36" s="658"/>
      <c r="AG36" s="658"/>
      <c r="AH36" s="658"/>
      <c r="AI36" s="658"/>
      <c r="AJ36" s="658"/>
      <c r="AK36" s="658"/>
      <c r="AL36" s="658"/>
      <c r="AM36" s="658"/>
      <c r="AN36" s="658"/>
      <c r="AO36" s="658"/>
      <c r="AP36" s="658"/>
      <c r="AQ36" s="658"/>
      <c r="AR36" s="658"/>
      <c r="AS36" s="658"/>
      <c r="AT36" s="658"/>
      <c r="AU36" s="658"/>
      <c r="AV36" s="658"/>
      <c r="AW36" s="658"/>
      <c r="AX36" s="658"/>
      <c r="AY36" s="658"/>
      <c r="AZ36" s="658"/>
      <c r="BA36" s="658"/>
      <c r="BB36" s="658"/>
      <c r="BC36" s="658"/>
      <c r="BD36" s="658"/>
      <c r="BE36" s="658"/>
      <c r="BF36" s="658"/>
      <c r="BG36" s="658"/>
      <c r="BH36" s="658"/>
      <c r="BI36" s="658"/>
      <c r="BJ36" s="658"/>
      <c r="BK36" s="658"/>
      <c r="BL36" s="658"/>
      <c r="BM36" s="658"/>
      <c r="BN36" s="658"/>
      <c r="BO36" s="658"/>
      <c r="BP36" s="658"/>
      <c r="BQ36" s="658"/>
      <c r="BR36" s="658"/>
      <c r="BS36" s="658"/>
      <c r="BT36" s="658"/>
      <c r="BU36" s="658"/>
      <c r="BV36" s="658"/>
      <c r="BW36" s="658"/>
      <c r="BX36" s="658"/>
      <c r="BY36" s="658"/>
      <c r="BZ36" s="658"/>
      <c r="CA36" s="658"/>
      <c r="CB36" s="658"/>
      <c r="CC36" s="658"/>
      <c r="CD36" s="658"/>
      <c r="CE36" s="658"/>
      <c r="CF36" s="658"/>
    </row>
    <row r="37" spans="1:84" x14ac:dyDescent="0.25">
      <c r="A37" s="173"/>
      <c r="B37" s="174"/>
      <c r="C37" s="175"/>
      <c r="D37" s="176"/>
      <c r="E37" s="177" t="s">
        <v>112</v>
      </c>
      <c r="F37" s="177"/>
      <c r="G37" s="177" t="s">
        <v>40</v>
      </c>
      <c r="H37" s="367"/>
      <c r="I37" s="177"/>
      <c r="J37" s="670"/>
      <c r="K37" s="696"/>
      <c r="L37" s="670">
        <f t="shared" ref="L37:AQ37" si="28" xml:space="preserve"> IF(L32 = 1, L31, L34 + L35 - L36)</f>
        <v>170000</v>
      </c>
      <c r="M37" s="670">
        <f t="shared" si="28"/>
        <v>208315.17457429197</v>
      </c>
      <c r="N37" s="670">
        <f t="shared" si="28"/>
        <v>246630.34914858395</v>
      </c>
      <c r="O37" s="670">
        <f t="shared" si="28"/>
        <v>289734.9205446624</v>
      </c>
      <c r="P37" s="670">
        <f t="shared" si="28"/>
        <v>342418.28558431385</v>
      </c>
      <c r="Q37" s="670">
        <f t="shared" si="28"/>
        <v>398751.77351585415</v>
      </c>
      <c r="R37" s="670">
        <f t="shared" si="28"/>
        <v>449964.03527179989</v>
      </c>
      <c r="S37" s="670">
        <f t="shared" si="28"/>
        <v>490933.84467655647</v>
      </c>
      <c r="T37" s="670">
        <f t="shared" si="28"/>
        <v>526782.42790571845</v>
      </c>
      <c r="U37" s="670">
        <f t="shared" si="28"/>
        <v>562631.01113488048</v>
      </c>
      <c r="V37" s="670">
        <f t="shared" si="28"/>
        <v>598479.59436404251</v>
      </c>
      <c r="W37" s="670">
        <f t="shared" si="28"/>
        <v>634328.17759320454</v>
      </c>
      <c r="X37" s="670">
        <f t="shared" si="28"/>
        <v>670176.76082236657</v>
      </c>
      <c r="Y37" s="670">
        <f t="shared" si="28"/>
        <v>715396.40774348832</v>
      </c>
      <c r="Z37" s="670">
        <f t="shared" si="28"/>
        <v>760616.05466461007</v>
      </c>
      <c r="AA37" s="670">
        <f t="shared" si="28"/>
        <v>811488.15745087201</v>
      </c>
      <c r="AB37" s="670">
        <f t="shared" si="28"/>
        <v>873665.17196741444</v>
      </c>
      <c r="AC37" s="670">
        <f t="shared" si="28"/>
        <v>939870.76031590905</v>
      </c>
      <c r="AD37" s="670">
        <f t="shared" si="28"/>
        <v>1000057.6588145405</v>
      </c>
      <c r="AE37" s="670">
        <f t="shared" si="28"/>
        <v>1048207.1776134457</v>
      </c>
      <c r="AF37" s="670">
        <f t="shared" si="28"/>
        <v>1090338.0065624877</v>
      </c>
      <c r="AG37" s="670">
        <f t="shared" si="28"/>
        <v>1132468.8355115298</v>
      </c>
      <c r="AH37" s="670">
        <f t="shared" si="28"/>
        <v>1174599.6644605719</v>
      </c>
      <c r="AI37" s="670">
        <f t="shared" si="28"/>
        <v>1216730.4934096141</v>
      </c>
      <c r="AJ37" s="670">
        <f t="shared" si="28"/>
        <v>1258861.3223586562</v>
      </c>
      <c r="AK37" s="670">
        <f t="shared" si="28"/>
        <v>1311127.7474655102</v>
      </c>
      <c r="AL37" s="670">
        <f t="shared" si="28"/>
        <v>1363394.1725723641</v>
      </c>
      <c r="AM37" s="670">
        <f t="shared" si="28"/>
        <v>1422193.9008175749</v>
      </c>
      <c r="AN37" s="670">
        <f t="shared" si="28"/>
        <v>1494060.2353394993</v>
      </c>
      <c r="AO37" s="670">
        <f t="shared" si="28"/>
        <v>1570458.5582299498</v>
      </c>
      <c r="AP37" s="670">
        <f t="shared" si="28"/>
        <v>1639911.5790394503</v>
      </c>
      <c r="AQ37" s="670">
        <f t="shared" si="28"/>
        <v>1695473.9956870507</v>
      </c>
      <c r="AR37" s="670">
        <f t="shared" ref="AR37:BW37" si="29" xml:space="preserve"> IF(AR32 = 1, AR31, AR34 + AR35 - AR36)</f>
        <v>1744091.1102537012</v>
      </c>
      <c r="AS37" s="670">
        <f t="shared" si="29"/>
        <v>1792708.2248203517</v>
      </c>
      <c r="AT37" s="670">
        <f t="shared" si="29"/>
        <v>1841325.3393870022</v>
      </c>
      <c r="AU37" s="670">
        <f t="shared" si="29"/>
        <v>1889942.4539536526</v>
      </c>
      <c r="AV37" s="670">
        <f t="shared" si="29"/>
        <v>1938559.5685203031</v>
      </c>
      <c r="AW37" s="670">
        <f t="shared" si="29"/>
        <v>2001270.634562135</v>
      </c>
      <c r="AX37" s="670">
        <f t="shared" si="29"/>
        <v>2063981.7006039668</v>
      </c>
      <c r="AY37" s="670">
        <f t="shared" si="29"/>
        <v>2134531.6499010278</v>
      </c>
      <c r="AZ37" s="670">
        <f t="shared" si="29"/>
        <v>2220759.3657085467</v>
      </c>
      <c r="BA37" s="670">
        <f t="shared" si="29"/>
        <v>2312247.0572411544</v>
      </c>
      <c r="BB37" s="670">
        <f t="shared" si="29"/>
        <v>2395417.6859071613</v>
      </c>
      <c r="BC37" s="670">
        <f t="shared" si="29"/>
        <v>2461954.1888399669</v>
      </c>
      <c r="BD37" s="670">
        <f t="shared" si="29"/>
        <v>2520173.6289061718</v>
      </c>
      <c r="BE37" s="670">
        <f t="shared" si="29"/>
        <v>2578393.0689723766</v>
      </c>
      <c r="BF37" s="670">
        <f t="shared" si="29"/>
        <v>2636612.5090385815</v>
      </c>
      <c r="BG37" s="670">
        <f t="shared" si="29"/>
        <v>2694831.9491047864</v>
      </c>
      <c r="BH37" s="670">
        <f t="shared" si="29"/>
        <v>2753051.3891709913</v>
      </c>
      <c r="BI37" s="670">
        <f t="shared" si="29"/>
        <v>2831410.4635619265</v>
      </c>
      <c r="BJ37" s="670">
        <f t="shared" si="29"/>
        <v>2909769.5379528617</v>
      </c>
      <c r="BK37" s="670">
        <f t="shared" si="29"/>
        <v>2997923.4966426641</v>
      </c>
      <c r="BL37" s="670">
        <f t="shared" si="29"/>
        <v>3105667.2239302001</v>
      </c>
      <c r="BM37" s="670">
        <f t="shared" si="29"/>
        <v>3219789.0753885405</v>
      </c>
      <c r="BN37" s="670">
        <f t="shared" si="29"/>
        <v>3323536.213077941</v>
      </c>
      <c r="BO37" s="670">
        <f t="shared" si="29"/>
        <v>3406533.9232294611</v>
      </c>
      <c r="BP37" s="670">
        <f t="shared" si="29"/>
        <v>3479156.9196120412</v>
      </c>
      <c r="BQ37" s="670">
        <f t="shared" si="29"/>
        <v>3551779.9159946213</v>
      </c>
      <c r="BR37" s="670">
        <f t="shared" si="29"/>
        <v>3624402.9123772015</v>
      </c>
      <c r="BS37" s="670">
        <f t="shared" si="29"/>
        <v>3697025.9087597816</v>
      </c>
      <c r="BT37" s="670">
        <f t="shared" si="29"/>
        <v>3769648.9051423618</v>
      </c>
      <c r="BU37" s="670">
        <f t="shared" si="29"/>
        <v>3869386.4057526542</v>
      </c>
      <c r="BV37" s="670">
        <f t="shared" si="29"/>
        <v>3969123.9063629466</v>
      </c>
      <c r="BW37" s="670">
        <f t="shared" si="29"/>
        <v>4081328.5945495255</v>
      </c>
      <c r="BX37" s="670">
        <f t="shared" ref="BX37:CE37" si="30" xml:space="preserve"> IF(BX32 = 1, BX31, BX34 + BX35 - BX36)</f>
        <v>4218467.657888677</v>
      </c>
      <c r="BY37" s="670">
        <f t="shared" si="30"/>
        <v>4363513.6714973142</v>
      </c>
      <c r="BZ37" s="670">
        <f t="shared" si="30"/>
        <v>4495373.6838688022</v>
      </c>
      <c r="CA37" s="670">
        <f t="shared" si="30"/>
        <v>4600861.6937659932</v>
      </c>
      <c r="CB37" s="670">
        <f t="shared" si="30"/>
        <v>4693163.702426035</v>
      </c>
      <c r="CC37" s="670">
        <f t="shared" si="30"/>
        <v>4785465.7110860767</v>
      </c>
      <c r="CD37" s="670">
        <f t="shared" si="30"/>
        <v>4877767.7197461184</v>
      </c>
      <c r="CE37" s="670">
        <f t="shared" si="30"/>
        <v>4970069.7284061601</v>
      </c>
      <c r="CF37" s="670">
        <f t="shared" ref="CF37" si="31" xml:space="preserve"> IF(CF32 = 1, CF31, CF34 + CF35 - CF36)</f>
        <v>5062371.7370662019</v>
      </c>
    </row>
    <row r="38" spans="1:84" x14ac:dyDescent="0.25">
      <c r="A38" s="116"/>
      <c r="B38" s="188"/>
      <c r="D38" s="114"/>
      <c r="E38" s="115"/>
      <c r="F38" s="115"/>
      <c r="G38" s="115"/>
      <c r="H38" s="115"/>
      <c r="I38" s="115"/>
      <c r="CF38" s="417"/>
    </row>
    <row r="39" spans="1:84" x14ac:dyDescent="0.25">
      <c r="A39" s="116"/>
      <c r="B39" s="188"/>
      <c r="D39" s="114"/>
      <c r="E39" s="115"/>
      <c r="F39" s="115"/>
      <c r="G39" s="115"/>
      <c r="H39" s="115"/>
      <c r="I39" s="115"/>
    </row>
    <row r="40" spans="1:84" x14ac:dyDescent="0.25">
      <c r="A40" s="5" t="s">
        <v>20</v>
      </c>
    </row>
  </sheetData>
  <conditionalFormatting sqref="F2">
    <cfRule type="cellIs" dxfId="27" priority="5" stopIfTrue="1" operator="notEqual">
      <formula>0</formula>
    </cfRule>
  </conditionalFormatting>
  <conditionalFormatting sqref="F3">
    <cfRule type="cellIs" dxfId="26" priority="1" operator="notEqual">
      <formula>0</formula>
    </cfRule>
  </conditionalFormatting>
  <conditionalFormatting sqref="L3:CF3">
    <cfRule type="cellIs" dxfId="25" priority="2" stopIfTrue="1" operator="equal">
      <formula>"Actuals"</formula>
    </cfRule>
    <cfRule type="cellIs" dxfId="24" priority="3" stopIfTrue="1" operator="equal">
      <formula>"Forecast"</formula>
    </cfRule>
  </conditionalFormatting>
  <printOptions headings="1"/>
  <pageMargins left="0.74803149606299213" right="0.74803149606299213" top="0.98425196850393704" bottom="0.98425196850393704" header="0.51181102362204722" footer="0.51181102362204722"/>
  <pageSetup paperSize="9" scale="55" orientation="landscape" blackAndWhite="1" horizontalDpi="300" verticalDpi="300" r:id="rId1"/>
  <headerFooter alignWithMargins="0">
    <oddHeader>&amp;C&amp;"Arial,Bold"&amp;14Sheet: &amp;A</oddHeader>
    <oddFooter>&amp;L&amp;12&amp;F (Printed on &amp;D at &amp;T) &amp;R&amp;12Page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3">
    <tabColor theme="0" tint="-0.14999847407452621"/>
    <outlinePr summaryBelow="0" summaryRight="0"/>
  </sheetPr>
  <dimension ref="A1:CF98"/>
  <sheetViews>
    <sheetView zoomScale="80" zoomScaleNormal="80" workbookViewId="0">
      <pane xSplit="10" ySplit="5" topLeftCell="K6" activePane="bottomRight" state="frozen"/>
      <selection activeCell="R31" sqref="R31"/>
      <selection pane="topRight" activeCell="R31" sqref="R31"/>
      <selection pane="bottomLeft" activeCell="R31" sqref="R31"/>
      <selection pane="bottomRight"/>
    </sheetView>
  </sheetViews>
  <sheetFormatPr defaultColWidth="0" defaultRowHeight="13.2" outlineLevelCol="1" x14ac:dyDescent="0.25"/>
  <cols>
    <col min="1" max="1" width="1.6640625" style="182" customWidth="1"/>
    <col min="2" max="2" width="1.6640625" style="179" customWidth="1"/>
    <col min="3" max="3" width="1.6640625" style="188" customWidth="1"/>
    <col min="4" max="4" width="1.6640625" style="180" customWidth="1"/>
    <col min="5" max="5" width="40.6640625" style="181" customWidth="1"/>
    <col min="6" max="6" width="12.6640625" style="181" customWidth="1"/>
    <col min="7" max="7" width="14.6640625" style="146" customWidth="1" collapsed="1"/>
    <col min="8" max="9" width="45.6640625" style="181" hidden="1" customWidth="1" outlineLevel="1"/>
    <col min="10" max="10" width="15.6640625" style="334" customWidth="1"/>
    <col min="11" max="11" width="2.6640625" style="334" customWidth="1"/>
    <col min="12" max="30" width="11.6640625" style="334" customWidth="1"/>
    <col min="31" max="83" width="11.6640625" style="417" customWidth="1"/>
    <col min="84" max="84" width="11.6640625" style="178" customWidth="1"/>
    <col min="85" max="16384" width="9.109375" style="178" hidden="1"/>
  </cols>
  <sheetData>
    <row r="1" spans="1:84" ht="24.6" x14ac:dyDescent="0.25">
      <c r="A1" s="43" t="str">
        <f ca="1" xml:space="preserve"> RIGHT(CELL("filename", A1), LEN(CELL("filename", A1)) - SEARCH("]", CELL("filename", A1)))</f>
        <v>Analysis</v>
      </c>
      <c r="D1" s="186"/>
      <c r="E1" s="184"/>
      <c r="F1" s="34"/>
      <c r="G1" s="225"/>
      <c r="H1" s="34"/>
      <c r="I1" s="34"/>
      <c r="J1" s="34"/>
      <c r="K1" s="344"/>
      <c r="L1" s="37"/>
      <c r="M1" s="37"/>
      <c r="N1" s="37"/>
      <c r="O1" s="37"/>
      <c r="P1" s="37"/>
      <c r="Q1" s="37"/>
      <c r="R1" s="37"/>
      <c r="S1" s="37"/>
      <c r="T1" s="37"/>
      <c r="U1" s="37"/>
      <c r="V1" s="37"/>
      <c r="W1" s="37"/>
      <c r="X1" s="37"/>
      <c r="Y1" s="37"/>
      <c r="Z1" s="37"/>
      <c r="AA1" s="37"/>
      <c r="AB1" s="37"/>
      <c r="AC1" s="37"/>
      <c r="AD1" s="37"/>
      <c r="CF1" s="417"/>
    </row>
    <row r="2" spans="1:84" s="539" customFormat="1" x14ac:dyDescent="0.25">
      <c r="A2" s="535"/>
      <c r="B2" s="535"/>
      <c r="C2" s="536"/>
      <c r="D2" s="537"/>
      <c r="E2" s="535" t="str">
        <f xml:space="preserve"> Time!E$33</f>
        <v>Model period ending</v>
      </c>
      <c r="F2" s="300">
        <f xml:space="preserve"> Checks!$F$14</f>
        <v>0</v>
      </c>
      <c r="G2" s="63" t="s">
        <v>14</v>
      </c>
      <c r="H2" s="538"/>
      <c r="I2" s="538"/>
      <c r="J2" s="537"/>
      <c r="K2" s="537"/>
      <c r="L2" s="537">
        <f xml:space="preserve"> Time!L$33</f>
        <v>43190</v>
      </c>
      <c r="M2" s="537">
        <f xml:space="preserve"> Time!M$33</f>
        <v>43220</v>
      </c>
      <c r="N2" s="537">
        <f xml:space="preserve"> Time!N$33</f>
        <v>43251</v>
      </c>
      <c r="O2" s="537">
        <f xml:space="preserve"> Time!O$33</f>
        <v>43281</v>
      </c>
      <c r="P2" s="537">
        <f xml:space="preserve"> Time!P$33</f>
        <v>43312</v>
      </c>
      <c r="Q2" s="537">
        <f xml:space="preserve"> Time!Q$33</f>
        <v>43343</v>
      </c>
      <c r="R2" s="537">
        <f xml:space="preserve"> Time!R$33</f>
        <v>43373</v>
      </c>
      <c r="S2" s="537">
        <f xml:space="preserve"> Time!S$33</f>
        <v>43404</v>
      </c>
      <c r="T2" s="537">
        <f xml:space="preserve"> Time!T$33</f>
        <v>43434</v>
      </c>
      <c r="U2" s="537">
        <f xml:space="preserve"> Time!U$33</f>
        <v>43465</v>
      </c>
      <c r="V2" s="537">
        <f xml:space="preserve"> Time!V$33</f>
        <v>43496</v>
      </c>
      <c r="W2" s="537">
        <f xml:space="preserve"> Time!W$33</f>
        <v>43524</v>
      </c>
      <c r="X2" s="537">
        <f xml:space="preserve"> Time!X$33</f>
        <v>43555</v>
      </c>
      <c r="Y2" s="537">
        <f xml:space="preserve"> Time!Y$33</f>
        <v>43585</v>
      </c>
      <c r="Z2" s="537">
        <f xml:space="preserve"> Time!Z$33</f>
        <v>43616</v>
      </c>
      <c r="AA2" s="537">
        <f xml:space="preserve"> Time!AA$33</f>
        <v>43646</v>
      </c>
      <c r="AB2" s="537">
        <f xml:space="preserve"> Time!AB$33</f>
        <v>43677</v>
      </c>
      <c r="AC2" s="537">
        <f xml:space="preserve"> Time!AC$33</f>
        <v>43708</v>
      </c>
      <c r="AD2" s="537">
        <f xml:space="preserve"> Time!AD$33</f>
        <v>43738</v>
      </c>
      <c r="AE2" s="537">
        <f xml:space="preserve"> Time!AE$33</f>
        <v>43769</v>
      </c>
      <c r="AF2" s="537">
        <f xml:space="preserve"> Time!AF$33</f>
        <v>43799</v>
      </c>
      <c r="AG2" s="537">
        <f xml:space="preserve"> Time!AG$33</f>
        <v>43830</v>
      </c>
      <c r="AH2" s="537">
        <f xml:space="preserve"> Time!AH$33</f>
        <v>43861</v>
      </c>
      <c r="AI2" s="537">
        <f xml:space="preserve"> Time!AI$33</f>
        <v>43890</v>
      </c>
      <c r="AJ2" s="537">
        <f xml:space="preserve"> Time!AJ$33</f>
        <v>43921</v>
      </c>
      <c r="AK2" s="537">
        <f xml:space="preserve"> Time!AK$33</f>
        <v>43951</v>
      </c>
      <c r="AL2" s="537">
        <f xml:space="preserve"> Time!AL$33</f>
        <v>43982</v>
      </c>
      <c r="AM2" s="537">
        <f xml:space="preserve"> Time!AM$33</f>
        <v>44012</v>
      </c>
      <c r="AN2" s="537">
        <f xml:space="preserve"> Time!AN$33</f>
        <v>44043</v>
      </c>
      <c r="AO2" s="537">
        <f xml:space="preserve"> Time!AO$33</f>
        <v>44074</v>
      </c>
      <c r="AP2" s="537">
        <f xml:space="preserve"> Time!AP$33</f>
        <v>44104</v>
      </c>
      <c r="AQ2" s="537">
        <f xml:space="preserve"> Time!AQ$33</f>
        <v>44135</v>
      </c>
      <c r="AR2" s="537">
        <f xml:space="preserve"> Time!AR$33</f>
        <v>44165</v>
      </c>
      <c r="AS2" s="537">
        <f xml:space="preserve"> Time!AS$33</f>
        <v>44196</v>
      </c>
      <c r="AT2" s="537">
        <f xml:space="preserve"> Time!AT$33</f>
        <v>44227</v>
      </c>
      <c r="AU2" s="537">
        <f xml:space="preserve"> Time!AU$33</f>
        <v>44255</v>
      </c>
      <c r="AV2" s="537">
        <f xml:space="preserve"> Time!AV$33</f>
        <v>44286</v>
      </c>
      <c r="AW2" s="537">
        <f xml:space="preserve"> Time!AW$33</f>
        <v>44316</v>
      </c>
      <c r="AX2" s="537">
        <f xml:space="preserve"> Time!AX$33</f>
        <v>44347</v>
      </c>
      <c r="AY2" s="537">
        <f xml:space="preserve"> Time!AY$33</f>
        <v>44377</v>
      </c>
      <c r="AZ2" s="537">
        <f xml:space="preserve"> Time!AZ$33</f>
        <v>44408</v>
      </c>
      <c r="BA2" s="537">
        <f xml:space="preserve"> Time!BA$33</f>
        <v>44439</v>
      </c>
      <c r="BB2" s="537">
        <f xml:space="preserve"> Time!BB$33</f>
        <v>44469</v>
      </c>
      <c r="BC2" s="537">
        <f xml:space="preserve"> Time!BC$33</f>
        <v>44500</v>
      </c>
      <c r="BD2" s="537">
        <f xml:space="preserve"> Time!BD$33</f>
        <v>44530</v>
      </c>
      <c r="BE2" s="537">
        <f xml:space="preserve"> Time!BE$33</f>
        <v>44561</v>
      </c>
      <c r="BF2" s="537">
        <f xml:space="preserve"> Time!BF$33</f>
        <v>44592</v>
      </c>
      <c r="BG2" s="537">
        <f xml:space="preserve"> Time!BG$33</f>
        <v>44620</v>
      </c>
      <c r="BH2" s="537">
        <f xml:space="preserve"> Time!BH$33</f>
        <v>44651</v>
      </c>
      <c r="BI2" s="537">
        <f xml:space="preserve"> Time!BI$33</f>
        <v>44681</v>
      </c>
      <c r="BJ2" s="537">
        <f xml:space="preserve"> Time!BJ$33</f>
        <v>44712</v>
      </c>
      <c r="BK2" s="537">
        <f xml:space="preserve"> Time!BK$33</f>
        <v>44742</v>
      </c>
      <c r="BL2" s="537">
        <f xml:space="preserve"> Time!BL$33</f>
        <v>44773</v>
      </c>
      <c r="BM2" s="537">
        <f xml:space="preserve"> Time!BM$33</f>
        <v>44804</v>
      </c>
      <c r="BN2" s="537">
        <f xml:space="preserve"> Time!BN$33</f>
        <v>44834</v>
      </c>
      <c r="BO2" s="537">
        <f xml:space="preserve"> Time!BO$33</f>
        <v>44865</v>
      </c>
      <c r="BP2" s="537">
        <f xml:space="preserve"> Time!BP$33</f>
        <v>44895</v>
      </c>
      <c r="BQ2" s="537">
        <f xml:space="preserve"> Time!BQ$33</f>
        <v>44926</v>
      </c>
      <c r="BR2" s="537">
        <f xml:space="preserve"> Time!BR$33</f>
        <v>44957</v>
      </c>
      <c r="BS2" s="537">
        <f xml:space="preserve"> Time!BS$33</f>
        <v>44985</v>
      </c>
      <c r="BT2" s="537">
        <f xml:space="preserve"> Time!BT$33</f>
        <v>45016</v>
      </c>
      <c r="BU2" s="537">
        <f xml:space="preserve"> Time!BU$33</f>
        <v>45046</v>
      </c>
      <c r="BV2" s="537">
        <f xml:space="preserve"> Time!BV$33</f>
        <v>45077</v>
      </c>
      <c r="BW2" s="537">
        <f xml:space="preserve"> Time!BW$33</f>
        <v>45107</v>
      </c>
      <c r="BX2" s="537">
        <f xml:space="preserve"> Time!BX$33</f>
        <v>45138</v>
      </c>
      <c r="BY2" s="537">
        <f xml:space="preserve"> Time!BY$33</f>
        <v>45169</v>
      </c>
      <c r="BZ2" s="537">
        <f xml:space="preserve"> Time!BZ$33</f>
        <v>45199</v>
      </c>
      <c r="CA2" s="537">
        <f xml:space="preserve"> Time!CA$33</f>
        <v>45230</v>
      </c>
      <c r="CB2" s="537">
        <f xml:space="preserve"> Time!CB$33</f>
        <v>45260</v>
      </c>
      <c r="CC2" s="537">
        <f xml:space="preserve"> Time!CC$33</f>
        <v>45291</v>
      </c>
      <c r="CD2" s="537">
        <f xml:space="preserve"> Time!CD$33</f>
        <v>45322</v>
      </c>
      <c r="CE2" s="537">
        <f xml:space="preserve"> Time!CE$33</f>
        <v>45351</v>
      </c>
      <c r="CF2" s="537">
        <f xml:space="preserve"> Time!CF$33</f>
        <v>45382</v>
      </c>
    </row>
    <row r="3" spans="1:84" s="695" customFormat="1" x14ac:dyDescent="0.25">
      <c r="A3" s="534"/>
      <c r="B3" s="534"/>
      <c r="C3" s="534"/>
      <c r="D3" s="534"/>
      <c r="E3" s="534" t="str">
        <f xml:space="preserve"> Time!E$62</f>
        <v>Actuals vs forecast label</v>
      </c>
      <c r="F3" s="215">
        <f xml:space="preserve"> Checks!$F$20</f>
        <v>0</v>
      </c>
      <c r="G3" s="574" t="s">
        <v>264</v>
      </c>
      <c r="H3" s="534"/>
      <c r="I3" s="534"/>
      <c r="J3" s="534"/>
      <c r="K3" s="534"/>
      <c r="L3" s="749" t="str">
        <f xml:space="preserve"> Time!L$62</f>
        <v>Initial BS</v>
      </c>
      <c r="M3" s="750" t="str">
        <f xml:space="preserve"> Time!M$62</f>
        <v>Actuals</v>
      </c>
      <c r="N3" s="750" t="str">
        <f xml:space="preserve"> Time!N$62</f>
        <v>Actuals</v>
      </c>
      <c r="O3" s="750" t="str">
        <f xml:space="preserve"> Time!O$62</f>
        <v>Actuals</v>
      </c>
      <c r="P3" s="750" t="str">
        <f xml:space="preserve"> Time!P$62</f>
        <v>Actuals</v>
      </c>
      <c r="Q3" s="750" t="str">
        <f xml:space="preserve"> Time!Q$62</f>
        <v>Actuals</v>
      </c>
      <c r="R3" s="750" t="str">
        <f xml:space="preserve"> Time!R$62</f>
        <v>Actuals</v>
      </c>
      <c r="S3" s="750" t="str">
        <f xml:space="preserve"> Time!S$62</f>
        <v>Actuals</v>
      </c>
      <c r="T3" s="750" t="str">
        <f xml:space="preserve"> Time!T$62</f>
        <v>Actuals</v>
      </c>
      <c r="U3" s="750" t="str">
        <f xml:space="preserve"> Time!U$62</f>
        <v>Actuals</v>
      </c>
      <c r="V3" s="750" t="str">
        <f xml:space="preserve"> Time!V$62</f>
        <v>Actuals</v>
      </c>
      <c r="W3" s="750" t="str">
        <f xml:space="preserve"> Time!W$62</f>
        <v>Actuals</v>
      </c>
      <c r="X3" s="750" t="str">
        <f xml:space="preserve"> Time!X$62</f>
        <v>Actuals</v>
      </c>
      <c r="Y3" s="750" t="str">
        <f xml:space="preserve"> Time!Y$62</f>
        <v>Forecast</v>
      </c>
      <c r="Z3" s="750" t="str">
        <f xml:space="preserve"> Time!Z$62</f>
        <v>Forecast</v>
      </c>
      <c r="AA3" s="750" t="str">
        <f xml:space="preserve"> Time!AA$62</f>
        <v>Forecast</v>
      </c>
      <c r="AB3" s="750" t="str">
        <f xml:space="preserve"> Time!AB$62</f>
        <v>Forecast</v>
      </c>
      <c r="AC3" s="750" t="str">
        <f xml:space="preserve"> Time!AC$62</f>
        <v>Forecast</v>
      </c>
      <c r="AD3" s="750" t="str">
        <f xml:space="preserve"> Time!AD$62</f>
        <v>Forecast</v>
      </c>
      <c r="AE3" s="750" t="str">
        <f xml:space="preserve"> Time!AE$62</f>
        <v>Forecast</v>
      </c>
      <c r="AF3" s="750" t="str">
        <f xml:space="preserve"> Time!AF$62</f>
        <v>Forecast</v>
      </c>
      <c r="AG3" s="750" t="str">
        <f xml:space="preserve"> Time!AG$62</f>
        <v>Forecast</v>
      </c>
      <c r="AH3" s="750" t="str">
        <f xml:space="preserve"> Time!AH$62</f>
        <v>Forecast</v>
      </c>
      <c r="AI3" s="750" t="str">
        <f xml:space="preserve"> Time!AI$62</f>
        <v>Forecast</v>
      </c>
      <c r="AJ3" s="750" t="str">
        <f xml:space="preserve"> Time!AJ$62</f>
        <v>Forecast</v>
      </c>
      <c r="AK3" s="750" t="str">
        <f xml:space="preserve"> Time!AK$62</f>
        <v>Forecast</v>
      </c>
      <c r="AL3" s="750" t="str">
        <f xml:space="preserve"> Time!AL$62</f>
        <v>Forecast</v>
      </c>
      <c r="AM3" s="750" t="str">
        <f xml:space="preserve"> Time!AM$62</f>
        <v>Forecast</v>
      </c>
      <c r="AN3" s="750" t="str">
        <f xml:space="preserve"> Time!AN$62</f>
        <v>Forecast</v>
      </c>
      <c r="AO3" s="750" t="str">
        <f xml:space="preserve"> Time!AO$62</f>
        <v>Forecast</v>
      </c>
      <c r="AP3" s="750" t="str">
        <f xml:space="preserve"> Time!AP$62</f>
        <v>Forecast</v>
      </c>
      <c r="AQ3" s="750" t="str">
        <f xml:space="preserve"> Time!AQ$62</f>
        <v>Forecast</v>
      </c>
      <c r="AR3" s="750" t="str">
        <f xml:space="preserve"> Time!AR$62</f>
        <v>Forecast</v>
      </c>
      <c r="AS3" s="750" t="str">
        <f xml:space="preserve"> Time!AS$62</f>
        <v>Forecast</v>
      </c>
      <c r="AT3" s="750" t="str">
        <f xml:space="preserve"> Time!AT$62</f>
        <v>Forecast</v>
      </c>
      <c r="AU3" s="750" t="str">
        <f xml:space="preserve"> Time!AU$62</f>
        <v>Forecast</v>
      </c>
      <c r="AV3" s="750" t="str">
        <f xml:space="preserve"> Time!AV$62</f>
        <v>Forecast</v>
      </c>
      <c r="AW3" s="750" t="str">
        <f xml:space="preserve"> Time!AW$62</f>
        <v>Forecast</v>
      </c>
      <c r="AX3" s="750" t="str">
        <f xml:space="preserve"> Time!AX$62</f>
        <v>Forecast</v>
      </c>
      <c r="AY3" s="750" t="str">
        <f xml:space="preserve"> Time!AY$62</f>
        <v>Forecast</v>
      </c>
      <c r="AZ3" s="750" t="str">
        <f xml:space="preserve"> Time!AZ$62</f>
        <v>Forecast</v>
      </c>
      <c r="BA3" s="750" t="str">
        <f xml:space="preserve"> Time!BA$62</f>
        <v>Forecast</v>
      </c>
      <c r="BB3" s="750" t="str">
        <f xml:space="preserve"> Time!BB$62</f>
        <v>Forecast</v>
      </c>
      <c r="BC3" s="750" t="str">
        <f xml:space="preserve"> Time!BC$62</f>
        <v>Forecast</v>
      </c>
      <c r="BD3" s="750" t="str">
        <f xml:space="preserve"> Time!BD$62</f>
        <v>Forecast</v>
      </c>
      <c r="BE3" s="750" t="str">
        <f xml:space="preserve"> Time!BE$62</f>
        <v>Forecast</v>
      </c>
      <c r="BF3" s="750" t="str">
        <f xml:space="preserve"> Time!BF$62</f>
        <v>Forecast</v>
      </c>
      <c r="BG3" s="750" t="str">
        <f xml:space="preserve"> Time!BG$62</f>
        <v>Forecast</v>
      </c>
      <c r="BH3" s="750" t="str">
        <f xml:space="preserve"> Time!BH$62</f>
        <v>Forecast</v>
      </c>
      <c r="BI3" s="750" t="str">
        <f xml:space="preserve"> Time!BI$62</f>
        <v>Forecast</v>
      </c>
      <c r="BJ3" s="750" t="str">
        <f xml:space="preserve"> Time!BJ$62</f>
        <v>Forecast</v>
      </c>
      <c r="BK3" s="750" t="str">
        <f xml:space="preserve"> Time!BK$62</f>
        <v>Forecast</v>
      </c>
      <c r="BL3" s="750" t="str">
        <f xml:space="preserve"> Time!BL$62</f>
        <v>Forecast</v>
      </c>
      <c r="BM3" s="750" t="str">
        <f xml:space="preserve"> Time!BM$62</f>
        <v>Forecast</v>
      </c>
      <c r="BN3" s="750" t="str">
        <f xml:space="preserve"> Time!BN$62</f>
        <v>Forecast</v>
      </c>
      <c r="BO3" s="750" t="str">
        <f xml:space="preserve"> Time!BO$62</f>
        <v>Forecast</v>
      </c>
      <c r="BP3" s="750" t="str">
        <f xml:space="preserve"> Time!BP$62</f>
        <v>Forecast</v>
      </c>
      <c r="BQ3" s="750" t="str">
        <f xml:space="preserve"> Time!BQ$62</f>
        <v>Forecast</v>
      </c>
      <c r="BR3" s="750" t="str">
        <f xml:space="preserve"> Time!BR$62</f>
        <v>Forecast</v>
      </c>
      <c r="BS3" s="750" t="str">
        <f xml:space="preserve"> Time!BS$62</f>
        <v>Forecast</v>
      </c>
      <c r="BT3" s="750" t="str">
        <f xml:space="preserve"> Time!BT$62</f>
        <v>Forecast</v>
      </c>
      <c r="BU3" s="750" t="str">
        <f xml:space="preserve"> Time!BU$62</f>
        <v>Forecast</v>
      </c>
      <c r="BV3" s="750" t="str">
        <f xml:space="preserve"> Time!BV$62</f>
        <v>Forecast</v>
      </c>
      <c r="BW3" s="750" t="str">
        <f xml:space="preserve"> Time!BW$62</f>
        <v>Forecast</v>
      </c>
      <c r="BX3" s="750" t="str">
        <f xml:space="preserve"> Time!BX$62</f>
        <v>Forecast</v>
      </c>
      <c r="BY3" s="750" t="str">
        <f xml:space="preserve"> Time!BY$62</f>
        <v>Forecast</v>
      </c>
      <c r="BZ3" s="750" t="str">
        <f xml:space="preserve"> Time!BZ$62</f>
        <v>Forecast</v>
      </c>
      <c r="CA3" s="750" t="str">
        <f xml:space="preserve"> Time!CA$62</f>
        <v>Forecast</v>
      </c>
      <c r="CB3" s="750" t="str">
        <f xml:space="preserve"> Time!CB$62</f>
        <v>Forecast</v>
      </c>
      <c r="CC3" s="750" t="str">
        <f xml:space="preserve"> Time!CC$62</f>
        <v>Forecast</v>
      </c>
      <c r="CD3" s="750" t="str">
        <f xml:space="preserve"> Time!CD$62</f>
        <v>Forecast</v>
      </c>
      <c r="CE3" s="751" t="str">
        <f xml:space="preserve"> Time!CE$62</f>
        <v>Forecast</v>
      </c>
      <c r="CF3" s="751" t="str">
        <f xml:space="preserve"> Time!CF$62</f>
        <v>Forecast</v>
      </c>
    </row>
    <row r="4" spans="1:84" s="539" customFormat="1" x14ac:dyDescent="0.25">
      <c r="A4" s="540"/>
      <c r="B4" s="540"/>
      <c r="C4" s="540"/>
      <c r="D4" s="541"/>
      <c r="E4" s="542" t="str">
        <f xml:space="preserve"> Time!E$78</f>
        <v>Financial year ending</v>
      </c>
      <c r="F4" s="542"/>
      <c r="G4" s="542"/>
      <c r="H4" s="542"/>
      <c r="I4" s="542"/>
      <c r="J4" s="541"/>
      <c r="K4" s="541"/>
      <c r="L4" s="541">
        <f xml:space="preserve"> Time!L$78</f>
        <v>43190</v>
      </c>
      <c r="M4" s="541">
        <f xml:space="preserve"> Time!M$78</f>
        <v>43555</v>
      </c>
      <c r="N4" s="541">
        <f xml:space="preserve"> Time!N$78</f>
        <v>43555</v>
      </c>
      <c r="O4" s="541">
        <f xml:space="preserve"> Time!O$78</f>
        <v>43555</v>
      </c>
      <c r="P4" s="541">
        <f xml:space="preserve"> Time!P$78</f>
        <v>43555</v>
      </c>
      <c r="Q4" s="541">
        <f xml:space="preserve"> Time!Q$78</f>
        <v>43555</v>
      </c>
      <c r="R4" s="541">
        <f xml:space="preserve"> Time!R$78</f>
        <v>43555</v>
      </c>
      <c r="S4" s="541">
        <f xml:space="preserve"> Time!S$78</f>
        <v>43555</v>
      </c>
      <c r="T4" s="541">
        <f xml:space="preserve"> Time!T$78</f>
        <v>43555</v>
      </c>
      <c r="U4" s="541">
        <f xml:space="preserve"> Time!U$78</f>
        <v>43555</v>
      </c>
      <c r="V4" s="541">
        <f xml:space="preserve"> Time!V$78</f>
        <v>43555</v>
      </c>
      <c r="W4" s="541">
        <f xml:space="preserve"> Time!W$78</f>
        <v>43555</v>
      </c>
      <c r="X4" s="541">
        <f xml:space="preserve"> Time!X$78</f>
        <v>43555</v>
      </c>
      <c r="Y4" s="541">
        <f xml:space="preserve"> Time!Y$78</f>
        <v>43921</v>
      </c>
      <c r="Z4" s="541">
        <f xml:space="preserve"> Time!Z$78</f>
        <v>43921</v>
      </c>
      <c r="AA4" s="541">
        <f xml:space="preserve"> Time!AA$78</f>
        <v>43921</v>
      </c>
      <c r="AB4" s="541">
        <f xml:space="preserve"> Time!AB$78</f>
        <v>43921</v>
      </c>
      <c r="AC4" s="541">
        <f xml:space="preserve"> Time!AC$78</f>
        <v>43921</v>
      </c>
      <c r="AD4" s="541">
        <f xml:space="preserve"> Time!AD$78</f>
        <v>43921</v>
      </c>
      <c r="AE4" s="541">
        <f xml:space="preserve"> Time!AE$78</f>
        <v>43921</v>
      </c>
      <c r="AF4" s="541">
        <f xml:space="preserve"> Time!AF$78</f>
        <v>43921</v>
      </c>
      <c r="AG4" s="541">
        <f xml:space="preserve"> Time!AG$78</f>
        <v>43921</v>
      </c>
      <c r="AH4" s="541">
        <f xml:space="preserve"> Time!AH$78</f>
        <v>43921</v>
      </c>
      <c r="AI4" s="541">
        <f xml:space="preserve"> Time!AI$78</f>
        <v>43921</v>
      </c>
      <c r="AJ4" s="541">
        <f xml:space="preserve"> Time!AJ$78</f>
        <v>43921</v>
      </c>
      <c r="AK4" s="541">
        <f xml:space="preserve"> Time!AK$78</f>
        <v>44286</v>
      </c>
      <c r="AL4" s="541">
        <f xml:space="preserve"> Time!AL$78</f>
        <v>44286</v>
      </c>
      <c r="AM4" s="541">
        <f xml:space="preserve"> Time!AM$78</f>
        <v>44286</v>
      </c>
      <c r="AN4" s="541">
        <f xml:space="preserve"> Time!AN$78</f>
        <v>44286</v>
      </c>
      <c r="AO4" s="541">
        <f xml:space="preserve"> Time!AO$78</f>
        <v>44286</v>
      </c>
      <c r="AP4" s="541">
        <f xml:space="preserve"> Time!AP$78</f>
        <v>44286</v>
      </c>
      <c r="AQ4" s="541">
        <f xml:space="preserve"> Time!AQ$78</f>
        <v>44286</v>
      </c>
      <c r="AR4" s="541">
        <f xml:space="preserve"> Time!AR$78</f>
        <v>44286</v>
      </c>
      <c r="AS4" s="541">
        <f xml:space="preserve"> Time!AS$78</f>
        <v>44286</v>
      </c>
      <c r="AT4" s="541">
        <f xml:space="preserve"> Time!AT$78</f>
        <v>44286</v>
      </c>
      <c r="AU4" s="541">
        <f xml:space="preserve"> Time!AU$78</f>
        <v>44286</v>
      </c>
      <c r="AV4" s="541">
        <f xml:space="preserve"> Time!AV$78</f>
        <v>44286</v>
      </c>
      <c r="AW4" s="541">
        <f xml:space="preserve"> Time!AW$78</f>
        <v>44651</v>
      </c>
      <c r="AX4" s="541">
        <f xml:space="preserve"> Time!AX$78</f>
        <v>44651</v>
      </c>
      <c r="AY4" s="541">
        <f xml:space="preserve"> Time!AY$78</f>
        <v>44651</v>
      </c>
      <c r="AZ4" s="541">
        <f xml:space="preserve"> Time!AZ$78</f>
        <v>44651</v>
      </c>
      <c r="BA4" s="541">
        <f xml:space="preserve"> Time!BA$78</f>
        <v>44651</v>
      </c>
      <c r="BB4" s="541">
        <f xml:space="preserve"> Time!BB$78</f>
        <v>44651</v>
      </c>
      <c r="BC4" s="541">
        <f xml:space="preserve"> Time!BC$78</f>
        <v>44651</v>
      </c>
      <c r="BD4" s="541">
        <f xml:space="preserve"> Time!BD$78</f>
        <v>44651</v>
      </c>
      <c r="BE4" s="541">
        <f xml:space="preserve"> Time!BE$78</f>
        <v>44651</v>
      </c>
      <c r="BF4" s="541">
        <f xml:space="preserve"> Time!BF$78</f>
        <v>44651</v>
      </c>
      <c r="BG4" s="541">
        <f xml:space="preserve"> Time!BG$78</f>
        <v>44651</v>
      </c>
      <c r="BH4" s="541">
        <f xml:space="preserve"> Time!BH$78</f>
        <v>44651</v>
      </c>
      <c r="BI4" s="541">
        <f xml:space="preserve"> Time!BI$78</f>
        <v>45016</v>
      </c>
      <c r="BJ4" s="541">
        <f xml:space="preserve"> Time!BJ$78</f>
        <v>45016</v>
      </c>
      <c r="BK4" s="541">
        <f xml:space="preserve"> Time!BK$78</f>
        <v>45016</v>
      </c>
      <c r="BL4" s="541">
        <f xml:space="preserve"> Time!BL$78</f>
        <v>45016</v>
      </c>
      <c r="BM4" s="541">
        <f xml:space="preserve"> Time!BM$78</f>
        <v>45016</v>
      </c>
      <c r="BN4" s="541">
        <f xml:space="preserve"> Time!BN$78</f>
        <v>45016</v>
      </c>
      <c r="BO4" s="541">
        <f xml:space="preserve"> Time!BO$78</f>
        <v>45016</v>
      </c>
      <c r="BP4" s="541">
        <f xml:space="preserve"> Time!BP$78</f>
        <v>45016</v>
      </c>
      <c r="BQ4" s="541">
        <f xml:space="preserve"> Time!BQ$78</f>
        <v>45016</v>
      </c>
      <c r="BR4" s="541">
        <f xml:space="preserve"> Time!BR$78</f>
        <v>45016</v>
      </c>
      <c r="BS4" s="541">
        <f xml:space="preserve"> Time!BS$78</f>
        <v>45016</v>
      </c>
      <c r="BT4" s="541">
        <f xml:space="preserve"> Time!BT$78</f>
        <v>45016</v>
      </c>
      <c r="BU4" s="541">
        <f xml:space="preserve"> Time!BU$78</f>
        <v>45382</v>
      </c>
      <c r="BV4" s="541">
        <f xml:space="preserve"> Time!BV$78</f>
        <v>45382</v>
      </c>
      <c r="BW4" s="541">
        <f xml:space="preserve"> Time!BW$78</f>
        <v>45382</v>
      </c>
      <c r="BX4" s="541">
        <f xml:space="preserve"> Time!BX$78</f>
        <v>45382</v>
      </c>
      <c r="BY4" s="541">
        <f xml:space="preserve"> Time!BY$78</f>
        <v>45382</v>
      </c>
      <c r="BZ4" s="541">
        <f xml:space="preserve"> Time!BZ$78</f>
        <v>45382</v>
      </c>
      <c r="CA4" s="541">
        <f xml:space="preserve"> Time!CA$78</f>
        <v>45382</v>
      </c>
      <c r="CB4" s="541">
        <f xml:space="preserve"> Time!CB$78</f>
        <v>45382</v>
      </c>
      <c r="CC4" s="541">
        <f xml:space="preserve"> Time!CC$78</f>
        <v>45382</v>
      </c>
      <c r="CD4" s="541">
        <f xml:space="preserve"> Time!CD$78</f>
        <v>45382</v>
      </c>
      <c r="CE4" s="541">
        <f xml:space="preserve"> Time!CE$78</f>
        <v>45382</v>
      </c>
      <c r="CF4" s="541">
        <f xml:space="preserve"> Time!CF$78</f>
        <v>45382</v>
      </c>
    </row>
    <row r="5" spans="1:84" s="548" customFormat="1" x14ac:dyDescent="0.25">
      <c r="A5" s="543"/>
      <c r="B5" s="543"/>
      <c r="C5" s="543"/>
      <c r="D5" s="544"/>
      <c r="E5" s="545" t="str">
        <f xml:space="preserve"> Time!E$11</f>
        <v>Model column counter</v>
      </c>
      <c r="F5" s="546" t="s">
        <v>8</v>
      </c>
      <c r="G5" s="547" t="s">
        <v>9</v>
      </c>
      <c r="H5" s="547" t="s">
        <v>15</v>
      </c>
      <c r="I5" s="547" t="s">
        <v>16</v>
      </c>
      <c r="J5" s="546" t="s">
        <v>10</v>
      </c>
      <c r="K5" s="544"/>
      <c r="L5" s="544">
        <f xml:space="preserve"> Time!L$11</f>
        <v>1</v>
      </c>
      <c r="M5" s="544">
        <f xml:space="preserve"> Time!M$11</f>
        <v>2</v>
      </c>
      <c r="N5" s="544">
        <f xml:space="preserve"> Time!N$11</f>
        <v>3</v>
      </c>
      <c r="O5" s="544">
        <f xml:space="preserve"> Time!O$11</f>
        <v>4</v>
      </c>
      <c r="P5" s="544">
        <f xml:space="preserve"> Time!P$11</f>
        <v>5</v>
      </c>
      <c r="Q5" s="544">
        <f xml:space="preserve"> Time!Q$11</f>
        <v>6</v>
      </c>
      <c r="R5" s="544">
        <f xml:space="preserve"> Time!R$11</f>
        <v>7</v>
      </c>
      <c r="S5" s="544">
        <f xml:space="preserve"> Time!S$11</f>
        <v>8</v>
      </c>
      <c r="T5" s="544">
        <f xml:space="preserve"> Time!T$11</f>
        <v>9</v>
      </c>
      <c r="U5" s="544">
        <f xml:space="preserve"> Time!U$11</f>
        <v>10</v>
      </c>
      <c r="V5" s="544">
        <f xml:space="preserve"> Time!V$11</f>
        <v>11</v>
      </c>
      <c r="W5" s="544">
        <f xml:space="preserve"> Time!W$11</f>
        <v>12</v>
      </c>
      <c r="X5" s="544">
        <f xml:space="preserve"> Time!X$11</f>
        <v>13</v>
      </c>
      <c r="Y5" s="544">
        <f xml:space="preserve"> Time!Y$11</f>
        <v>14</v>
      </c>
      <c r="Z5" s="544">
        <f xml:space="preserve"> Time!Z$11</f>
        <v>15</v>
      </c>
      <c r="AA5" s="544">
        <f xml:space="preserve"> Time!AA$11</f>
        <v>16</v>
      </c>
      <c r="AB5" s="544">
        <f xml:space="preserve"> Time!AB$11</f>
        <v>17</v>
      </c>
      <c r="AC5" s="544">
        <f xml:space="preserve"> Time!AC$11</f>
        <v>18</v>
      </c>
      <c r="AD5" s="544">
        <f xml:space="preserve"> Time!AD$11</f>
        <v>19</v>
      </c>
      <c r="AE5" s="544">
        <f xml:space="preserve"> Time!AE$11</f>
        <v>20</v>
      </c>
      <c r="AF5" s="544">
        <f xml:space="preserve"> Time!AF$11</f>
        <v>21</v>
      </c>
      <c r="AG5" s="544">
        <f xml:space="preserve"> Time!AG$11</f>
        <v>22</v>
      </c>
      <c r="AH5" s="544">
        <f xml:space="preserve"> Time!AH$11</f>
        <v>23</v>
      </c>
      <c r="AI5" s="544">
        <f xml:space="preserve"> Time!AI$11</f>
        <v>24</v>
      </c>
      <c r="AJ5" s="544">
        <f xml:space="preserve"> Time!AJ$11</f>
        <v>25</v>
      </c>
      <c r="AK5" s="544">
        <f xml:space="preserve"> Time!AK$11</f>
        <v>26</v>
      </c>
      <c r="AL5" s="544">
        <f xml:space="preserve"> Time!AL$11</f>
        <v>27</v>
      </c>
      <c r="AM5" s="544">
        <f xml:space="preserve"> Time!AM$11</f>
        <v>28</v>
      </c>
      <c r="AN5" s="544">
        <f xml:space="preserve"> Time!AN$11</f>
        <v>29</v>
      </c>
      <c r="AO5" s="544">
        <f xml:space="preserve"> Time!AO$11</f>
        <v>30</v>
      </c>
      <c r="AP5" s="544">
        <f xml:space="preserve"> Time!AP$11</f>
        <v>31</v>
      </c>
      <c r="AQ5" s="544">
        <f xml:space="preserve"> Time!AQ$11</f>
        <v>32</v>
      </c>
      <c r="AR5" s="544">
        <f xml:space="preserve"> Time!AR$11</f>
        <v>33</v>
      </c>
      <c r="AS5" s="544">
        <f xml:space="preserve"> Time!AS$11</f>
        <v>34</v>
      </c>
      <c r="AT5" s="544">
        <f xml:space="preserve"> Time!AT$11</f>
        <v>35</v>
      </c>
      <c r="AU5" s="544">
        <f xml:space="preserve"> Time!AU$11</f>
        <v>36</v>
      </c>
      <c r="AV5" s="544">
        <f xml:space="preserve"> Time!AV$11</f>
        <v>37</v>
      </c>
      <c r="AW5" s="544">
        <f xml:space="preserve"> Time!AW$11</f>
        <v>38</v>
      </c>
      <c r="AX5" s="544">
        <f xml:space="preserve"> Time!AX$11</f>
        <v>39</v>
      </c>
      <c r="AY5" s="544">
        <f xml:space="preserve"> Time!AY$11</f>
        <v>40</v>
      </c>
      <c r="AZ5" s="544">
        <f xml:space="preserve"> Time!AZ$11</f>
        <v>41</v>
      </c>
      <c r="BA5" s="544">
        <f xml:space="preserve"> Time!BA$11</f>
        <v>42</v>
      </c>
      <c r="BB5" s="544">
        <f xml:space="preserve"> Time!BB$11</f>
        <v>43</v>
      </c>
      <c r="BC5" s="544">
        <f xml:space="preserve"> Time!BC$11</f>
        <v>44</v>
      </c>
      <c r="BD5" s="544">
        <f xml:space="preserve"> Time!BD$11</f>
        <v>45</v>
      </c>
      <c r="BE5" s="544">
        <f xml:space="preserve"> Time!BE$11</f>
        <v>46</v>
      </c>
      <c r="BF5" s="544">
        <f xml:space="preserve"> Time!BF$11</f>
        <v>47</v>
      </c>
      <c r="BG5" s="544">
        <f xml:space="preserve"> Time!BG$11</f>
        <v>48</v>
      </c>
      <c r="BH5" s="544">
        <f xml:space="preserve"> Time!BH$11</f>
        <v>49</v>
      </c>
      <c r="BI5" s="544">
        <f xml:space="preserve"> Time!BI$11</f>
        <v>50</v>
      </c>
      <c r="BJ5" s="544">
        <f xml:space="preserve"> Time!BJ$11</f>
        <v>51</v>
      </c>
      <c r="BK5" s="544">
        <f xml:space="preserve"> Time!BK$11</f>
        <v>52</v>
      </c>
      <c r="BL5" s="544">
        <f xml:space="preserve"> Time!BL$11</f>
        <v>53</v>
      </c>
      <c r="BM5" s="544">
        <f xml:space="preserve"> Time!BM$11</f>
        <v>54</v>
      </c>
      <c r="BN5" s="544">
        <f xml:space="preserve"> Time!BN$11</f>
        <v>55</v>
      </c>
      <c r="BO5" s="544">
        <f xml:space="preserve"> Time!BO$11</f>
        <v>56</v>
      </c>
      <c r="BP5" s="544">
        <f xml:space="preserve"> Time!BP$11</f>
        <v>57</v>
      </c>
      <c r="BQ5" s="544">
        <f xml:space="preserve"> Time!BQ$11</f>
        <v>58</v>
      </c>
      <c r="BR5" s="544">
        <f xml:space="preserve"> Time!BR$11</f>
        <v>59</v>
      </c>
      <c r="BS5" s="544">
        <f xml:space="preserve"> Time!BS$11</f>
        <v>60</v>
      </c>
      <c r="BT5" s="544">
        <f xml:space="preserve"> Time!BT$11</f>
        <v>61</v>
      </c>
      <c r="BU5" s="544">
        <f xml:space="preserve"> Time!BU$11</f>
        <v>62</v>
      </c>
      <c r="BV5" s="544">
        <f xml:space="preserve"> Time!BV$11</f>
        <v>63</v>
      </c>
      <c r="BW5" s="544">
        <f xml:space="preserve"> Time!BW$11</f>
        <v>64</v>
      </c>
      <c r="BX5" s="544">
        <f xml:space="preserve"> Time!BX$11</f>
        <v>65</v>
      </c>
      <c r="BY5" s="544">
        <f xml:space="preserve"> Time!BY$11</f>
        <v>66</v>
      </c>
      <c r="BZ5" s="544">
        <f xml:space="preserve"> Time!BZ$11</f>
        <v>67</v>
      </c>
      <c r="CA5" s="544">
        <f xml:space="preserve"> Time!CA$11</f>
        <v>68</v>
      </c>
      <c r="CB5" s="544">
        <f xml:space="preserve"> Time!CB$11</f>
        <v>69</v>
      </c>
      <c r="CC5" s="544">
        <f xml:space="preserve"> Time!CC$11</f>
        <v>70</v>
      </c>
      <c r="CD5" s="544">
        <f xml:space="preserve"> Time!CD$11</f>
        <v>71</v>
      </c>
      <c r="CE5" s="544">
        <f xml:space="preserve"> Time!CE$11</f>
        <v>72</v>
      </c>
      <c r="CF5" s="544">
        <f xml:space="preserve"> Time!CF$11</f>
        <v>73</v>
      </c>
    </row>
    <row r="6" spans="1:84" ht="13.2" customHeight="1" x14ac:dyDescent="0.25">
      <c r="H6" s="182"/>
      <c r="I6" s="182"/>
      <c r="J6" s="52"/>
      <c r="AE6" s="334"/>
      <c r="AF6" s="334"/>
      <c r="AG6" s="334"/>
      <c r="AH6" s="334"/>
      <c r="AI6" s="334"/>
      <c r="AJ6" s="334"/>
      <c r="AK6" s="334"/>
      <c r="AL6" s="334"/>
      <c r="AM6" s="334"/>
      <c r="AN6" s="334"/>
      <c r="AO6" s="334"/>
      <c r="AP6" s="334"/>
      <c r="AQ6" s="334"/>
      <c r="AR6" s="334"/>
      <c r="AS6" s="334"/>
      <c r="AT6" s="334"/>
      <c r="AU6" s="334"/>
      <c r="AV6" s="334"/>
      <c r="AW6" s="334"/>
      <c r="AX6" s="334"/>
      <c r="AY6" s="334"/>
      <c r="AZ6" s="334"/>
      <c r="BA6" s="334"/>
      <c r="BB6" s="334"/>
      <c r="BC6" s="334"/>
      <c r="BD6" s="334"/>
      <c r="BE6" s="334"/>
      <c r="BF6" s="334"/>
      <c r="BG6" s="334"/>
      <c r="BH6" s="334"/>
      <c r="BI6" s="334"/>
      <c r="BJ6" s="334"/>
      <c r="BK6" s="334"/>
      <c r="BL6" s="334"/>
      <c r="BM6" s="334"/>
      <c r="BN6" s="334"/>
      <c r="BO6" s="334"/>
      <c r="BP6" s="334"/>
      <c r="BQ6" s="334"/>
      <c r="BR6" s="334"/>
      <c r="BS6" s="334"/>
      <c r="CF6" s="417"/>
    </row>
    <row r="7" spans="1:84" s="141" customFormat="1" x14ac:dyDescent="0.25">
      <c r="A7" s="190"/>
      <c r="B7" s="232" t="s">
        <v>130</v>
      </c>
      <c r="C7" s="232"/>
      <c r="D7" s="303"/>
      <c r="E7" s="190"/>
      <c r="F7" s="190"/>
      <c r="G7" s="190"/>
      <c r="H7" s="190"/>
      <c r="I7" s="190"/>
      <c r="J7" s="410"/>
      <c r="K7" s="410"/>
      <c r="L7" s="410"/>
      <c r="M7" s="410"/>
      <c r="N7" s="410"/>
      <c r="O7" s="410"/>
      <c r="P7" s="410"/>
      <c r="Q7" s="410"/>
      <c r="R7" s="410"/>
      <c r="S7" s="410"/>
      <c r="T7" s="410"/>
      <c r="U7" s="410"/>
      <c r="V7" s="410"/>
      <c r="W7" s="410"/>
      <c r="X7" s="410"/>
      <c r="Y7" s="410"/>
      <c r="Z7" s="410"/>
      <c r="AA7" s="410"/>
      <c r="AB7" s="410"/>
      <c r="AC7" s="410"/>
      <c r="AD7" s="410"/>
      <c r="AE7" s="410"/>
      <c r="AF7" s="410"/>
      <c r="AG7" s="410"/>
      <c r="AH7" s="410"/>
      <c r="AI7" s="410"/>
      <c r="AJ7" s="410"/>
      <c r="AK7" s="410"/>
      <c r="AL7" s="410"/>
      <c r="AM7" s="410"/>
      <c r="AN7" s="410"/>
      <c r="AO7" s="410"/>
      <c r="AP7" s="410"/>
      <c r="AQ7" s="410"/>
      <c r="AR7" s="410"/>
      <c r="AS7" s="410"/>
      <c r="AT7" s="410"/>
      <c r="AU7" s="410"/>
      <c r="AV7" s="410"/>
      <c r="AW7" s="410"/>
      <c r="AX7" s="410"/>
      <c r="AY7" s="410"/>
      <c r="AZ7" s="410"/>
      <c r="BA7" s="410"/>
      <c r="BB7" s="410"/>
      <c r="BC7" s="410"/>
      <c r="BD7" s="410"/>
      <c r="BE7" s="410"/>
      <c r="BF7" s="410"/>
      <c r="BG7" s="410"/>
      <c r="BH7" s="410"/>
      <c r="BI7" s="410"/>
      <c r="BJ7" s="410"/>
      <c r="BK7" s="410"/>
      <c r="BL7" s="410"/>
      <c r="BM7" s="410"/>
      <c r="BN7" s="410"/>
      <c r="BO7" s="410"/>
      <c r="BP7" s="410"/>
      <c r="BQ7" s="410"/>
      <c r="BR7" s="410"/>
      <c r="BS7" s="410"/>
      <c r="BT7" s="410"/>
      <c r="BU7" s="410"/>
      <c r="BV7" s="410"/>
      <c r="BW7" s="410"/>
      <c r="BX7" s="410"/>
      <c r="BY7" s="410"/>
      <c r="BZ7" s="410"/>
      <c r="CA7" s="410"/>
      <c r="CB7" s="410"/>
      <c r="CC7" s="410"/>
      <c r="CD7" s="410"/>
      <c r="CE7" s="410"/>
      <c r="CF7" s="410"/>
    </row>
    <row r="8" spans="1:84" x14ac:dyDescent="0.25">
      <c r="CF8" s="417"/>
    </row>
    <row r="9" spans="1:84" s="187" customFormat="1" x14ac:dyDescent="0.25">
      <c r="A9" s="77"/>
      <c r="B9" s="78"/>
      <c r="C9" s="163"/>
      <c r="D9" s="79"/>
      <c r="E9" s="122" t="str">
        <f xml:space="preserve"> Rev!E$146</f>
        <v>Revenue receivable - Shoes</v>
      </c>
      <c r="F9" s="122">
        <f xml:space="preserve"> Rev!F$146</f>
        <v>0</v>
      </c>
      <c r="G9" s="122" t="str">
        <f xml:space="preserve"> Rev!G$146</f>
        <v>GBP</v>
      </c>
      <c r="H9" s="122">
        <f xml:space="preserve"> Rev!H$146</f>
        <v>0</v>
      </c>
      <c r="I9" s="122">
        <f xml:space="preserve"> Rev!I$146</f>
        <v>0</v>
      </c>
      <c r="J9" s="653">
        <f xml:space="preserve"> Rev!J$146</f>
        <v>2484762.8465257892</v>
      </c>
      <c r="K9" s="653">
        <f xml:space="preserve"> Rev!K$146</f>
        <v>0</v>
      </c>
      <c r="L9" s="653">
        <f xml:space="preserve"> Rev!L$146</f>
        <v>0</v>
      </c>
      <c r="M9" s="653">
        <f xml:space="preserve"> Rev!M$146</f>
        <v>32554.131975370688</v>
      </c>
      <c r="N9" s="653">
        <f xml:space="preserve"> Rev!N$146</f>
        <v>32554.131975370688</v>
      </c>
      <c r="O9" s="653">
        <f xml:space="preserve"> Rev!O$146</f>
        <v>36623.398472292021</v>
      </c>
      <c r="P9" s="653">
        <f xml:space="preserve"> Rev!P$146</f>
        <v>44761.931466134694</v>
      </c>
      <c r="Q9" s="653">
        <f xml:space="preserve"> Rev!Q$146</f>
        <v>46104.789410118741</v>
      </c>
      <c r="R9" s="653">
        <f xml:space="preserve"> Rev!R$146</f>
        <v>41913.444918289766</v>
      </c>
      <c r="S9" s="653">
        <f xml:space="preserve"> Rev!S$146</f>
        <v>33530.755934631808</v>
      </c>
      <c r="T9" s="653">
        <f xml:space="preserve"> Rev!T$146</f>
        <v>29339.411442802833</v>
      </c>
      <c r="U9" s="653">
        <f xml:space="preserve"> Rev!U$146</f>
        <v>29339.411442802833</v>
      </c>
      <c r="V9" s="653">
        <f xml:space="preserve"> Rev!V$146</f>
        <v>29339.411442802833</v>
      </c>
      <c r="W9" s="653">
        <f xml:space="preserve"> Rev!W$146</f>
        <v>29339.411442802833</v>
      </c>
      <c r="X9" s="653">
        <f xml:space="preserve"> Rev!X$146</f>
        <v>29339.411442802833</v>
      </c>
      <c r="Y9" s="653">
        <f xml:space="preserve"> Rev!Y$146</f>
        <v>32554.131975370688</v>
      </c>
      <c r="Z9" s="653">
        <f xml:space="preserve"> Rev!Z$146</f>
        <v>32554.131975370688</v>
      </c>
      <c r="AA9" s="653">
        <f xml:space="preserve"> Rev!AA$146</f>
        <v>36623.398472292021</v>
      </c>
      <c r="AB9" s="653">
        <f xml:space="preserve"> Rev!AB$146</f>
        <v>44761.931466134694</v>
      </c>
      <c r="AC9" s="653">
        <f xml:space="preserve"> Rev!AC$146</f>
        <v>46104.789410118741</v>
      </c>
      <c r="AD9" s="653">
        <f xml:space="preserve"> Rev!AD$146</f>
        <v>41913.444918289766</v>
      </c>
      <c r="AE9" s="653">
        <f xml:space="preserve"> Rev!AE$146</f>
        <v>33530.755934631808</v>
      </c>
      <c r="AF9" s="653">
        <f xml:space="preserve"> Rev!AF$146</f>
        <v>29339.411442802833</v>
      </c>
      <c r="AG9" s="653">
        <f xml:space="preserve"> Rev!AG$146</f>
        <v>29339.411442802833</v>
      </c>
      <c r="AH9" s="653">
        <f xml:space="preserve"> Rev!AH$146</f>
        <v>29339.411442802833</v>
      </c>
      <c r="AI9" s="653">
        <f xml:space="preserve"> Rev!AI$146</f>
        <v>29339.411442802833</v>
      </c>
      <c r="AJ9" s="653">
        <f xml:space="preserve"> Rev!AJ$146</f>
        <v>29339.411442802833</v>
      </c>
      <c r="AK9" s="653">
        <f xml:space="preserve"> Rev!AK$146</f>
        <v>32860.140815939179</v>
      </c>
      <c r="AL9" s="653">
        <f xml:space="preserve"> Rev!AL$146</f>
        <v>32860.140815939179</v>
      </c>
      <c r="AM9" s="653">
        <f xml:space="preserve"> Rev!AM$146</f>
        <v>36967.658417931576</v>
      </c>
      <c r="AN9" s="653">
        <f xml:space="preserve"> Rev!AN$146</f>
        <v>45182.693621916362</v>
      </c>
      <c r="AO9" s="653">
        <f xml:space="preserve"> Rev!AO$146</f>
        <v>46541.94338508568</v>
      </c>
      <c r="AP9" s="653">
        <f xml:space="preserve"> Rev!AP$146</f>
        <v>42310.857622805168</v>
      </c>
      <c r="AQ9" s="653">
        <f xml:space="preserve"> Rev!AQ$146</f>
        <v>33848.686098244136</v>
      </c>
      <c r="AR9" s="653">
        <f xml:space="preserve"> Rev!AR$146</f>
        <v>29617.60033596362</v>
      </c>
      <c r="AS9" s="653">
        <f xml:space="preserve"> Rev!AS$146</f>
        <v>29617.60033596362</v>
      </c>
      <c r="AT9" s="653">
        <f xml:space="preserve"> Rev!AT$146</f>
        <v>29617.60033596362</v>
      </c>
      <c r="AU9" s="653">
        <f xml:space="preserve"> Rev!AU$146</f>
        <v>29617.60033596362</v>
      </c>
      <c r="AV9" s="653">
        <f xml:space="preserve"> Rev!AV$146</f>
        <v>29617.60033596362</v>
      </c>
      <c r="AW9" s="653">
        <f xml:space="preserve"> Rev!AW$146</f>
        <v>32833.225515296806</v>
      </c>
      <c r="AX9" s="653">
        <f xml:space="preserve"> Rev!AX$146</f>
        <v>32833.225515296806</v>
      </c>
      <c r="AY9" s="653">
        <f xml:space="preserve"> Rev!AY$146</f>
        <v>36937.378704708914</v>
      </c>
      <c r="AZ9" s="653">
        <f xml:space="preserve"> Rev!AZ$146</f>
        <v>45145.685083533113</v>
      </c>
      <c r="BA9" s="653">
        <f xml:space="preserve"> Rev!BA$146</f>
        <v>46500.055636039106</v>
      </c>
      <c r="BB9" s="653">
        <f xml:space="preserve"> Rev!BB$146</f>
        <v>42272.777850944643</v>
      </c>
      <c r="BC9" s="653">
        <f xml:space="preserve"> Rev!BC$146</f>
        <v>33818.222280755712</v>
      </c>
      <c r="BD9" s="653">
        <f xml:space="preserve"> Rev!BD$146</f>
        <v>29590.94449566125</v>
      </c>
      <c r="BE9" s="653">
        <f xml:space="preserve"> Rev!BE$146</f>
        <v>29590.94449566125</v>
      </c>
      <c r="BF9" s="653">
        <f xml:space="preserve"> Rev!BF$146</f>
        <v>29590.94449566125</v>
      </c>
      <c r="BG9" s="653">
        <f xml:space="preserve"> Rev!BG$146</f>
        <v>29590.94449566125</v>
      </c>
      <c r="BH9" s="653">
        <f xml:space="preserve"> Rev!BH$146</f>
        <v>29590.94449566125</v>
      </c>
      <c r="BI9" s="653">
        <f xml:space="preserve"> Rev!BI$146</f>
        <v>32465.493389525484</v>
      </c>
      <c r="BJ9" s="653">
        <f xml:space="preserve"> Rev!BJ$146</f>
        <v>32465.493389525484</v>
      </c>
      <c r="BK9" s="653">
        <f xml:space="preserve"> Rev!BK$146</f>
        <v>36523.680063216161</v>
      </c>
      <c r="BL9" s="653">
        <f xml:space="preserve"> Rev!BL$146</f>
        <v>44640.053410597538</v>
      </c>
      <c r="BM9" s="653">
        <f xml:space="preserve"> Rev!BM$146</f>
        <v>45979.255012915462</v>
      </c>
      <c r="BN9" s="653">
        <f xml:space="preserve"> Rev!BN$146</f>
        <v>41799.32273901406</v>
      </c>
      <c r="BO9" s="653">
        <f xml:space="preserve"> Rev!BO$146</f>
        <v>33439.458191211248</v>
      </c>
      <c r="BP9" s="653">
        <f xml:space="preserve"> Rev!BP$146</f>
        <v>29259.525917309838</v>
      </c>
      <c r="BQ9" s="653">
        <f xml:space="preserve"> Rev!BQ$146</f>
        <v>29259.525917309838</v>
      </c>
      <c r="BR9" s="653">
        <f xml:space="preserve"> Rev!BR$146</f>
        <v>29259.525917309838</v>
      </c>
      <c r="BS9" s="653">
        <f xml:space="preserve"> Rev!BS$146</f>
        <v>29259.525917309838</v>
      </c>
      <c r="BT9" s="653">
        <f xml:space="preserve"> Rev!BT$146</f>
        <v>29259.525917309838</v>
      </c>
      <c r="BU9" s="653">
        <f xml:space="preserve"> Rev!BU$146</f>
        <v>31767.485281650683</v>
      </c>
      <c r="BV9" s="653">
        <f xml:space="preserve"> Rev!BV$146</f>
        <v>31767.485281650683</v>
      </c>
      <c r="BW9" s="653">
        <f xml:space="preserve"> Rev!BW$146</f>
        <v>35738.420941857017</v>
      </c>
      <c r="BX9" s="653">
        <f xml:space="preserve"> Rev!BX$146</f>
        <v>43680.292262269686</v>
      </c>
      <c r="BY9" s="653">
        <f xml:space="preserve"> Rev!BY$146</f>
        <v>44990.701030137781</v>
      </c>
      <c r="BZ9" s="653">
        <f xml:space="preserve"> Rev!BZ$146</f>
        <v>40900.637300125258</v>
      </c>
      <c r="CA9" s="653">
        <f xml:space="preserve"> Rev!CA$146</f>
        <v>32720.509840100203</v>
      </c>
      <c r="CB9" s="653">
        <f xml:space="preserve"> Rev!CB$146</f>
        <v>28630.44611008768</v>
      </c>
      <c r="CC9" s="653">
        <f xml:space="preserve"> Rev!CC$146</f>
        <v>28630.44611008768</v>
      </c>
      <c r="CD9" s="653">
        <f xml:space="preserve"> Rev!CD$146</f>
        <v>28630.44611008768</v>
      </c>
      <c r="CE9" s="653">
        <f xml:space="preserve"> Rev!CE$146</f>
        <v>28630.44611008768</v>
      </c>
      <c r="CF9" s="653">
        <f xml:space="preserve"> Rev!CF$146</f>
        <v>28630.44611008768</v>
      </c>
    </row>
    <row r="10" spans="1:84" s="187" customFormat="1" x14ac:dyDescent="0.25">
      <c r="A10" s="77"/>
      <c r="B10" s="78"/>
      <c r="C10" s="163"/>
      <c r="D10" s="79"/>
      <c r="E10" s="122" t="str">
        <f xml:space="preserve"> Rev!E$147</f>
        <v>Revenue receivable - Trainers</v>
      </c>
      <c r="F10" s="122">
        <f xml:space="preserve"> Rev!F$147</f>
        <v>0</v>
      </c>
      <c r="G10" s="122" t="str">
        <f xml:space="preserve"> Rev!G$147</f>
        <v>GBP</v>
      </c>
      <c r="H10" s="122">
        <f xml:space="preserve"> Rev!H$147</f>
        <v>0</v>
      </c>
      <c r="I10" s="122">
        <f xml:space="preserve"> Rev!I$147</f>
        <v>0</v>
      </c>
      <c r="J10" s="653">
        <f xml:space="preserve"> Rev!J$147</f>
        <v>2330895.2664402421</v>
      </c>
      <c r="K10" s="653">
        <f xml:space="preserve"> Rev!K$147</f>
        <v>0</v>
      </c>
      <c r="L10" s="653">
        <f xml:space="preserve"> Rev!L$147</f>
        <v>0</v>
      </c>
      <c r="M10" s="653">
        <f xml:space="preserve"> Rev!M$147</f>
        <v>22972.637081719713</v>
      </c>
      <c r="N10" s="653">
        <f xml:space="preserve"> Rev!N$147</f>
        <v>22972.637081719713</v>
      </c>
      <c r="O10" s="653">
        <f xml:space="preserve"> Rev!O$147</f>
        <v>25844.216716934676</v>
      </c>
      <c r="P10" s="653">
        <f xml:space="preserve"> Rev!P$147</f>
        <v>31587.375987364605</v>
      </c>
      <c r="Q10" s="653">
        <f xml:space="preserve"> Rev!Q$147</f>
        <v>32534.997266985545</v>
      </c>
      <c r="R10" s="653">
        <f xml:space="preserve"> Rev!R$147</f>
        <v>29577.27024271413</v>
      </c>
      <c r="S10" s="653">
        <f xml:space="preserve"> Rev!S$147</f>
        <v>23661.816194171308</v>
      </c>
      <c r="T10" s="653">
        <f xml:space="preserve"> Rev!T$147</f>
        <v>20704.089169899893</v>
      </c>
      <c r="U10" s="653">
        <f xml:space="preserve"> Rev!U$147</f>
        <v>20704.089169899893</v>
      </c>
      <c r="V10" s="653">
        <f xml:space="preserve"> Rev!V$147</f>
        <v>20704.089169899893</v>
      </c>
      <c r="W10" s="653">
        <f xml:space="preserve"> Rev!W$147</f>
        <v>20704.089169899893</v>
      </c>
      <c r="X10" s="653">
        <f xml:space="preserve"> Rev!X$147</f>
        <v>20704.089169899893</v>
      </c>
      <c r="Y10" s="653">
        <f xml:space="preserve"> Rev!Y$147</f>
        <v>24415.598981528015</v>
      </c>
      <c r="Z10" s="653">
        <f xml:space="preserve"> Rev!Z$147</f>
        <v>24415.598981528015</v>
      </c>
      <c r="AA10" s="653">
        <f xml:space="preserve"> Rev!AA$147</f>
        <v>27467.548854219018</v>
      </c>
      <c r="AB10" s="653">
        <f xml:space="preserve"> Rev!AB$147</f>
        <v>33571.448599601019</v>
      </c>
      <c r="AC10" s="653">
        <f xml:space="preserve"> Rev!AC$147</f>
        <v>34578.592057589063</v>
      </c>
      <c r="AD10" s="653">
        <f xml:space="preserve"> Rev!AD$147</f>
        <v>31435.083688717328</v>
      </c>
      <c r="AE10" s="653">
        <f xml:space="preserve"> Rev!AE$147</f>
        <v>25148.066950973862</v>
      </c>
      <c r="AF10" s="653">
        <f xml:space="preserve"> Rev!AF$147</f>
        <v>22004.55858210213</v>
      </c>
      <c r="AG10" s="653">
        <f xml:space="preserve"> Rev!AG$147</f>
        <v>22004.55858210213</v>
      </c>
      <c r="AH10" s="653">
        <f xml:space="preserve"> Rev!AH$147</f>
        <v>22004.55858210213</v>
      </c>
      <c r="AI10" s="653">
        <f xml:space="preserve"> Rev!AI$147</f>
        <v>22004.55858210213</v>
      </c>
      <c r="AJ10" s="653">
        <f xml:space="preserve"> Rev!AJ$147</f>
        <v>22004.55858210213</v>
      </c>
      <c r="AK10" s="653">
        <f xml:space="preserve"> Rev!AK$147</f>
        <v>26405.470298522556</v>
      </c>
      <c r="AL10" s="653">
        <f xml:space="preserve"> Rev!AL$147</f>
        <v>26405.470298522556</v>
      </c>
      <c r="AM10" s="653">
        <f xml:space="preserve"> Rev!AM$147</f>
        <v>29706.154085837876</v>
      </c>
      <c r="AN10" s="653">
        <f xml:space="preserve"> Rev!AN$147</f>
        <v>36307.521660468512</v>
      </c>
      <c r="AO10" s="653">
        <f xml:space="preserve"> Rev!AO$147</f>
        <v>37399.775934443853</v>
      </c>
      <c r="AP10" s="653">
        <f xml:space="preserve"> Rev!AP$147</f>
        <v>33999.796304039868</v>
      </c>
      <c r="AQ10" s="653">
        <f xml:space="preserve"> Rev!AQ$147</f>
        <v>27199.837043231892</v>
      </c>
      <c r="AR10" s="653">
        <f xml:space="preserve"> Rev!AR$147</f>
        <v>23799.857412827907</v>
      </c>
      <c r="AS10" s="653">
        <f xml:space="preserve"> Rev!AS$147</f>
        <v>23799.857412827907</v>
      </c>
      <c r="AT10" s="653">
        <f xml:space="preserve"> Rev!AT$147</f>
        <v>23799.857412827907</v>
      </c>
      <c r="AU10" s="653">
        <f xml:space="preserve"> Rev!AU$147</f>
        <v>23799.857412827907</v>
      </c>
      <c r="AV10" s="653">
        <f xml:space="preserve"> Rev!AV$147</f>
        <v>23799.857412827907</v>
      </c>
      <c r="AW10" s="653">
        <f xml:space="preserve"> Rev!AW$147</f>
        <v>29919.820747555088</v>
      </c>
      <c r="AX10" s="653">
        <f xml:space="preserve"> Rev!AX$147</f>
        <v>29919.820747555088</v>
      </c>
      <c r="AY10" s="653">
        <f xml:space="preserve"> Rev!AY$147</f>
        <v>33659.79834099947</v>
      </c>
      <c r="AZ10" s="653">
        <f xml:space="preserve"> Rev!AZ$147</f>
        <v>41139.75352788825</v>
      </c>
      <c r="BA10" s="653">
        <f xml:space="preserve"> Rev!BA$147</f>
        <v>42373.946133724894</v>
      </c>
      <c r="BB10" s="653">
        <f xml:space="preserve"> Rev!BB$147</f>
        <v>38521.769212477178</v>
      </c>
      <c r="BC10" s="653">
        <f xml:space="preserve"> Rev!BC$147</f>
        <v>30817.415369981743</v>
      </c>
      <c r="BD10" s="653">
        <f xml:space="preserve"> Rev!BD$147</f>
        <v>26965.238448734028</v>
      </c>
      <c r="BE10" s="653">
        <f xml:space="preserve"> Rev!BE$147</f>
        <v>26965.238448734028</v>
      </c>
      <c r="BF10" s="653">
        <f xml:space="preserve"> Rev!BF$147</f>
        <v>26965.238448734028</v>
      </c>
      <c r="BG10" s="653">
        <f xml:space="preserve"> Rev!BG$147</f>
        <v>26965.238448734028</v>
      </c>
      <c r="BH10" s="653">
        <f xml:space="preserve"> Rev!BH$147</f>
        <v>26965.238448734028</v>
      </c>
      <c r="BI10" s="653">
        <f xml:space="preserve"> Rev!BI$147</f>
        <v>35440.027675479003</v>
      </c>
      <c r="BJ10" s="653">
        <f xml:space="preserve"> Rev!BJ$147</f>
        <v>35440.027675479003</v>
      </c>
      <c r="BK10" s="653">
        <f xml:space="preserve"> Rev!BK$147</f>
        <v>39870.031134913879</v>
      </c>
      <c r="BL10" s="653">
        <f xml:space="preserve"> Rev!BL$147</f>
        <v>48730.038053783624</v>
      </c>
      <c r="BM10" s="653">
        <f xml:space="preserve"> Rev!BM$147</f>
        <v>50191.939195397128</v>
      </c>
      <c r="BN10" s="653">
        <f xml:space="preserve"> Rev!BN$147</f>
        <v>45629.035632179206</v>
      </c>
      <c r="BO10" s="653">
        <f xml:space="preserve"> Rev!BO$147</f>
        <v>36503.228505743369</v>
      </c>
      <c r="BP10" s="653">
        <f xml:space="preserve"> Rev!BP$147</f>
        <v>31940.324942525447</v>
      </c>
      <c r="BQ10" s="653">
        <f xml:space="preserve"> Rev!BQ$147</f>
        <v>31940.324942525447</v>
      </c>
      <c r="BR10" s="653">
        <f xml:space="preserve"> Rev!BR$147</f>
        <v>31940.324942525447</v>
      </c>
      <c r="BS10" s="653">
        <f xml:space="preserve"> Rev!BS$147</f>
        <v>31940.324942525447</v>
      </c>
      <c r="BT10" s="653">
        <f xml:space="preserve"> Rev!BT$147</f>
        <v>31940.324942525447</v>
      </c>
      <c r="BU10" s="653">
        <f xml:space="preserve"> Rev!BU$147</f>
        <v>43803.87420689204</v>
      </c>
      <c r="BV10" s="653">
        <f xml:space="preserve"> Rev!BV$147</f>
        <v>43803.87420689204</v>
      </c>
      <c r="BW10" s="653">
        <f xml:space="preserve"> Rev!BW$147</f>
        <v>49279.358482753538</v>
      </c>
      <c r="BX10" s="653">
        <f xml:space="preserve"> Rev!BX$147</f>
        <v>60230.327034476548</v>
      </c>
      <c r="BY10" s="653">
        <f xml:space="preserve"> Rev!BY$147</f>
        <v>62037.236845510852</v>
      </c>
      <c r="BZ10" s="653">
        <f xml:space="preserve"> Rev!BZ$147</f>
        <v>56397.488041373501</v>
      </c>
      <c r="CA10" s="653">
        <f xml:space="preserve"> Rev!CA$147</f>
        <v>45117.990433098799</v>
      </c>
      <c r="CB10" s="653">
        <f xml:space="preserve"> Rev!CB$147</f>
        <v>39478.241628961456</v>
      </c>
      <c r="CC10" s="653">
        <f xml:space="preserve"> Rev!CC$147</f>
        <v>39478.241628961456</v>
      </c>
      <c r="CD10" s="653">
        <f xml:space="preserve"> Rev!CD$147</f>
        <v>39478.241628961456</v>
      </c>
      <c r="CE10" s="653">
        <f xml:space="preserve"> Rev!CE$147</f>
        <v>39478.241628961456</v>
      </c>
      <c r="CF10" s="653">
        <f xml:space="preserve"> Rev!CF$147</f>
        <v>39478.241628961456</v>
      </c>
    </row>
    <row r="11" spans="1:84" s="187" customFormat="1" ht="13.95" customHeight="1" x14ac:dyDescent="0.25">
      <c r="A11" s="77"/>
      <c r="B11" s="78"/>
      <c r="C11" s="163"/>
      <c r="D11" s="79"/>
      <c r="E11" s="122" t="str">
        <f xml:space="preserve"> Rev!E$148</f>
        <v>Revenue receivable - Boots</v>
      </c>
      <c r="F11" s="122">
        <f xml:space="preserve"> Rev!F$148</f>
        <v>0</v>
      </c>
      <c r="G11" s="122" t="str">
        <f xml:space="preserve"> Rev!G$148</f>
        <v>GBP</v>
      </c>
      <c r="H11" s="122">
        <f xml:space="preserve"> Rev!H$148</f>
        <v>0</v>
      </c>
      <c r="I11" s="122">
        <f xml:space="preserve"> Rev!I$148</f>
        <v>0</v>
      </c>
      <c r="J11" s="653">
        <f xml:space="preserve"> Rev!J$148</f>
        <v>4988244.6106990166</v>
      </c>
      <c r="K11" s="653">
        <f xml:space="preserve"> Rev!K$148</f>
        <v>0</v>
      </c>
      <c r="L11" s="653">
        <f xml:space="preserve"> Rev!L$148</f>
        <v>0</v>
      </c>
      <c r="M11" s="653">
        <f xml:space="preserve"> Rev!M$148</f>
        <v>32961.058625062818</v>
      </c>
      <c r="N11" s="653">
        <f xml:space="preserve"> Rev!N$148</f>
        <v>32961.058625062818</v>
      </c>
      <c r="O11" s="653">
        <f xml:space="preserve"> Rev!O$148</f>
        <v>37081.190953195677</v>
      </c>
      <c r="P11" s="653">
        <f xml:space="preserve"> Rev!P$148</f>
        <v>45321.45560946138</v>
      </c>
      <c r="Q11" s="653">
        <f xml:space="preserve"> Rev!Q$148</f>
        <v>46681.099277745227</v>
      </c>
      <c r="R11" s="653">
        <f xml:space="preserve"> Rev!R$148</f>
        <v>42437.362979768383</v>
      </c>
      <c r="S11" s="653">
        <f xml:space="preserve"> Rev!S$148</f>
        <v>33949.890383814709</v>
      </c>
      <c r="T11" s="653">
        <f xml:space="preserve"> Rev!T$148</f>
        <v>29706.154085837876</v>
      </c>
      <c r="U11" s="653">
        <f xml:space="preserve"> Rev!U$148</f>
        <v>29706.154085837876</v>
      </c>
      <c r="V11" s="653">
        <f xml:space="preserve"> Rev!V$148</f>
        <v>29706.154085837876</v>
      </c>
      <c r="W11" s="653">
        <f xml:space="preserve"> Rev!W$148</f>
        <v>29706.154085837876</v>
      </c>
      <c r="X11" s="653">
        <f xml:space="preserve"> Rev!X$148</f>
        <v>29706.154085837876</v>
      </c>
      <c r="Y11" s="653">
        <f xml:space="preserve"> Rev!Y$148</f>
        <v>40692.664969213358</v>
      </c>
      <c r="Z11" s="653">
        <f xml:space="preserve"> Rev!Z$148</f>
        <v>40692.664969213358</v>
      </c>
      <c r="AA11" s="653">
        <f xml:space="preserve"> Rev!AA$148</f>
        <v>45779.248090365028</v>
      </c>
      <c r="AB11" s="653">
        <f xml:space="preserve"> Rev!AB$148</f>
        <v>55952.41433266837</v>
      </c>
      <c r="AC11" s="653">
        <f xml:space="preserve"> Rev!AC$148</f>
        <v>57630.986762648427</v>
      </c>
      <c r="AD11" s="653">
        <f xml:space="preserve"> Rev!AD$148</f>
        <v>52391.806147862204</v>
      </c>
      <c r="AE11" s="653">
        <f xml:space="preserve"> Rev!AE$148</f>
        <v>41913.444918289766</v>
      </c>
      <c r="AF11" s="653">
        <f xml:space="preserve"> Rev!AF$148</f>
        <v>36674.264303503551</v>
      </c>
      <c r="AG11" s="653">
        <f xml:space="preserve"> Rev!AG$148</f>
        <v>36674.264303503551</v>
      </c>
      <c r="AH11" s="653">
        <f xml:space="preserve"> Rev!AH$148</f>
        <v>36674.264303503551</v>
      </c>
      <c r="AI11" s="653">
        <f xml:space="preserve"> Rev!AI$148</f>
        <v>36674.264303503551</v>
      </c>
      <c r="AJ11" s="653">
        <f xml:space="preserve"> Rev!AJ$148</f>
        <v>36674.264303503551</v>
      </c>
      <c r="AK11" s="653">
        <f xml:space="preserve"> Rev!AK$148</f>
        <v>50296.133901947716</v>
      </c>
      <c r="AL11" s="653">
        <f xml:space="preserve"> Rev!AL$148</f>
        <v>50296.133901947716</v>
      </c>
      <c r="AM11" s="653">
        <f xml:space="preserve"> Rev!AM$148</f>
        <v>56583.150639691179</v>
      </c>
      <c r="AN11" s="653">
        <f xml:space="preserve"> Rev!AN$148</f>
        <v>69157.184115178112</v>
      </c>
      <c r="AO11" s="653">
        <f xml:space="preserve"> Rev!AO$148</f>
        <v>71237.668446559721</v>
      </c>
      <c r="AP11" s="653">
        <f xml:space="preserve"> Rev!AP$148</f>
        <v>64761.516769599744</v>
      </c>
      <c r="AQ11" s="653">
        <f xml:space="preserve"> Rev!AQ$148</f>
        <v>51809.213415679791</v>
      </c>
      <c r="AR11" s="653">
        <f xml:space="preserve"> Rev!AR$148</f>
        <v>45333.061738719829</v>
      </c>
      <c r="AS11" s="653">
        <f xml:space="preserve"> Rev!AS$148</f>
        <v>45333.061738719829</v>
      </c>
      <c r="AT11" s="653">
        <f xml:space="preserve"> Rev!AT$148</f>
        <v>45333.061738719829</v>
      </c>
      <c r="AU11" s="653">
        <f xml:space="preserve"> Rev!AU$148</f>
        <v>45333.061738719829</v>
      </c>
      <c r="AV11" s="653">
        <f xml:space="preserve"> Rev!AV$148</f>
        <v>45333.061738719829</v>
      </c>
      <c r="AW11" s="653">
        <f xml:space="preserve"> Rev!AW$148</f>
        <v>64761.516769599744</v>
      </c>
      <c r="AX11" s="653">
        <f xml:space="preserve"> Rev!AX$148</f>
        <v>64761.516769599744</v>
      </c>
      <c r="AY11" s="653">
        <f xml:space="preserve"> Rev!AY$148</f>
        <v>72856.706365799706</v>
      </c>
      <c r="AZ11" s="653">
        <f xml:space="preserve"> Rev!AZ$148</f>
        <v>89047.085558199644</v>
      </c>
      <c r="BA11" s="653">
        <f xml:space="preserve"> Rev!BA$148</f>
        <v>91718.498124945632</v>
      </c>
      <c r="BB11" s="653">
        <f xml:space="preserve"> Rev!BB$148</f>
        <v>83380.452840859667</v>
      </c>
      <c r="BC11" s="653">
        <f xml:space="preserve"> Rev!BC$148</f>
        <v>66704.362272687737</v>
      </c>
      <c r="BD11" s="653">
        <f xml:space="preserve"> Rev!BD$148</f>
        <v>58366.316988601771</v>
      </c>
      <c r="BE11" s="653">
        <f xml:space="preserve"> Rev!BE$148</f>
        <v>58366.316988601771</v>
      </c>
      <c r="BF11" s="653">
        <f xml:space="preserve"> Rev!BF$148</f>
        <v>58366.316988601771</v>
      </c>
      <c r="BG11" s="653">
        <f xml:space="preserve"> Rev!BG$148</f>
        <v>58366.316988601771</v>
      </c>
      <c r="BH11" s="653">
        <f xml:space="preserve"> Rev!BH$148</f>
        <v>58366.316988601771</v>
      </c>
      <c r="BI11" s="653">
        <f xml:space="preserve"> Rev!BI$148</f>
        <v>86715.670954494053</v>
      </c>
      <c r="BJ11" s="653">
        <f xml:space="preserve"> Rev!BJ$148</f>
        <v>86715.670954494053</v>
      </c>
      <c r="BK11" s="653">
        <f xml:space="preserve"> Rev!BK$148</f>
        <v>97555.129823805808</v>
      </c>
      <c r="BL11" s="653">
        <f xml:space="preserve"> Rev!BL$148</f>
        <v>119234.04756242933</v>
      </c>
      <c r="BM11" s="653">
        <f xml:space="preserve"> Rev!BM$148</f>
        <v>122811.06898930221</v>
      </c>
      <c r="BN11" s="653">
        <f xml:space="preserve"> Rev!BN$148</f>
        <v>111646.4263539111</v>
      </c>
      <c r="BO11" s="653">
        <f xml:space="preserve"> Rev!BO$148</f>
        <v>89317.141083128867</v>
      </c>
      <c r="BP11" s="653">
        <f xml:space="preserve"> Rev!BP$148</f>
        <v>78152.498447737773</v>
      </c>
      <c r="BQ11" s="653">
        <f xml:space="preserve"> Rev!BQ$148</f>
        <v>78152.498447737773</v>
      </c>
      <c r="BR11" s="653">
        <f xml:space="preserve"> Rev!BR$148</f>
        <v>78152.498447737773</v>
      </c>
      <c r="BS11" s="653">
        <f xml:space="preserve"> Rev!BS$148</f>
        <v>78152.498447737773</v>
      </c>
      <c r="BT11" s="653">
        <f xml:space="preserve"> Rev!BT$148</f>
        <v>78152.498447737773</v>
      </c>
      <c r="BU11" s="653">
        <f xml:space="preserve"> Rev!BU$148</f>
        <v>116112.28340806754</v>
      </c>
      <c r="BV11" s="653">
        <f xml:space="preserve"> Rev!BV$148</f>
        <v>116112.28340806754</v>
      </c>
      <c r="BW11" s="653">
        <f xml:space="preserve"> Rev!BW$148</f>
        <v>130626.31883407598</v>
      </c>
      <c r="BX11" s="653">
        <f xml:space="preserve"> Rev!BX$148</f>
        <v>159654.38968609285</v>
      </c>
      <c r="BY11" s="653">
        <f xml:space="preserve"> Rev!BY$148</f>
        <v>164444.02137667566</v>
      </c>
      <c r="BZ11" s="653">
        <f xml:space="preserve"> Rev!BZ$148</f>
        <v>149494.56488788695</v>
      </c>
      <c r="CA11" s="653">
        <f xml:space="preserve"> Rev!CA$148</f>
        <v>119595.65191030956</v>
      </c>
      <c r="CB11" s="653">
        <f xml:space="preserve"> Rev!CB$148</f>
        <v>104646.19542152088</v>
      </c>
      <c r="CC11" s="653">
        <f xml:space="preserve"> Rev!CC$148</f>
        <v>104646.19542152088</v>
      </c>
      <c r="CD11" s="653">
        <f xml:space="preserve"> Rev!CD$148</f>
        <v>104646.19542152088</v>
      </c>
      <c r="CE11" s="653">
        <f xml:space="preserve"> Rev!CE$148</f>
        <v>104646.19542152088</v>
      </c>
      <c r="CF11" s="653">
        <f xml:space="preserve"> Rev!CF$148</f>
        <v>104646.19542152088</v>
      </c>
    </row>
    <row r="12" spans="1:84" s="187" customFormat="1" x14ac:dyDescent="0.25">
      <c r="A12" s="77"/>
      <c r="B12" s="78"/>
      <c r="C12" s="103"/>
      <c r="D12" s="79"/>
      <c r="E12" s="122" t="str">
        <f xml:space="preserve"> Rev!E$149</f>
        <v>Revenue receivable</v>
      </c>
      <c r="F12" s="122">
        <f xml:space="preserve"> Rev!F$149</f>
        <v>0</v>
      </c>
      <c r="G12" s="122" t="str">
        <f xml:space="preserve"> Rev!G$149</f>
        <v>GBP</v>
      </c>
      <c r="H12" s="122">
        <f xml:space="preserve"> Rev!H$149</f>
        <v>0</v>
      </c>
      <c r="I12" s="122">
        <f xml:space="preserve"> Rev!I$149</f>
        <v>0</v>
      </c>
      <c r="J12" s="653">
        <f xml:space="preserve"> Rev!J$149</f>
        <v>9803902.7236650549</v>
      </c>
      <c r="K12" s="653">
        <f xml:space="preserve"> Rev!K$149</f>
        <v>0</v>
      </c>
      <c r="L12" s="653">
        <f xml:space="preserve"> Rev!L$149</f>
        <v>0</v>
      </c>
      <c r="M12" s="653">
        <f xml:space="preserve"> Rev!M$149</f>
        <v>88487.82768215322</v>
      </c>
      <c r="N12" s="653">
        <f xml:space="preserve"> Rev!N$149</f>
        <v>88487.82768215322</v>
      </c>
      <c r="O12" s="653">
        <f xml:space="preserve"> Rev!O$149</f>
        <v>99548.806142422371</v>
      </c>
      <c r="P12" s="653">
        <f xml:space="preserve"> Rev!P$149</f>
        <v>121670.76306296067</v>
      </c>
      <c r="Q12" s="653">
        <f xml:space="preserve"> Rev!Q$149</f>
        <v>125320.88595484951</v>
      </c>
      <c r="R12" s="653">
        <f xml:space="preserve"> Rev!R$149</f>
        <v>113928.07814077228</v>
      </c>
      <c r="S12" s="653">
        <f xml:space="preserve"> Rev!S$149</f>
        <v>91142.462512617829</v>
      </c>
      <c r="T12" s="653">
        <f xml:space="preserve"> Rev!T$149</f>
        <v>79749.654698540602</v>
      </c>
      <c r="U12" s="653">
        <f xml:space="preserve"> Rev!U$149</f>
        <v>79749.654698540602</v>
      </c>
      <c r="V12" s="653">
        <f xml:space="preserve"> Rev!V$149</f>
        <v>79749.654698540602</v>
      </c>
      <c r="W12" s="653">
        <f xml:space="preserve"> Rev!W$149</f>
        <v>79749.654698540602</v>
      </c>
      <c r="X12" s="653">
        <f xml:space="preserve"> Rev!X$149</f>
        <v>79749.654698540602</v>
      </c>
      <c r="Y12" s="653">
        <f xml:space="preserve"> Rev!Y$149</f>
        <v>97662.395926112062</v>
      </c>
      <c r="Z12" s="653">
        <f xml:space="preserve"> Rev!Z$149</f>
        <v>97662.395926112062</v>
      </c>
      <c r="AA12" s="653">
        <f xml:space="preserve"> Rev!AA$149</f>
        <v>109870.19541687607</v>
      </c>
      <c r="AB12" s="653">
        <f xml:space="preserve"> Rev!AB$149</f>
        <v>134285.79439840408</v>
      </c>
      <c r="AC12" s="653">
        <f xml:space="preserve"> Rev!AC$149</f>
        <v>138314.36823035622</v>
      </c>
      <c r="AD12" s="653">
        <f xml:space="preserve"> Rev!AD$149</f>
        <v>125740.33475486928</v>
      </c>
      <c r="AE12" s="653">
        <f xml:space="preserve"> Rev!AE$149</f>
        <v>100592.26780389543</v>
      </c>
      <c r="AF12" s="653">
        <f xml:space="preserve"> Rev!AF$149</f>
        <v>88018.234328408522</v>
      </c>
      <c r="AG12" s="653">
        <f xml:space="preserve"> Rev!AG$149</f>
        <v>88018.234328408522</v>
      </c>
      <c r="AH12" s="653">
        <f xml:space="preserve"> Rev!AH$149</f>
        <v>88018.234328408522</v>
      </c>
      <c r="AI12" s="653">
        <f xml:space="preserve"> Rev!AI$149</f>
        <v>88018.234328408522</v>
      </c>
      <c r="AJ12" s="653">
        <f xml:space="preserve"> Rev!AJ$149</f>
        <v>88018.234328408522</v>
      </c>
      <c r="AK12" s="653">
        <f xml:space="preserve"> Rev!AK$149</f>
        <v>109561.74501640945</v>
      </c>
      <c r="AL12" s="653">
        <f xml:space="preserve"> Rev!AL$149</f>
        <v>109561.74501640945</v>
      </c>
      <c r="AM12" s="653">
        <f xml:space="preserve"> Rev!AM$149</f>
        <v>123256.96314346063</v>
      </c>
      <c r="AN12" s="653">
        <f xml:space="preserve"> Rev!AN$149</f>
        <v>150647.39939756299</v>
      </c>
      <c r="AO12" s="653">
        <f xml:space="preserve"> Rev!AO$149</f>
        <v>155179.38776608926</v>
      </c>
      <c r="AP12" s="653">
        <f xml:space="preserve"> Rev!AP$149</f>
        <v>141072.17069644478</v>
      </c>
      <c r="AQ12" s="653">
        <f xml:space="preserve"> Rev!AQ$149</f>
        <v>112857.73655715582</v>
      </c>
      <c r="AR12" s="653">
        <f xml:space="preserve"> Rev!AR$149</f>
        <v>98750.519487511352</v>
      </c>
      <c r="AS12" s="653">
        <f xml:space="preserve"> Rev!AS$149</f>
        <v>98750.519487511352</v>
      </c>
      <c r="AT12" s="653">
        <f xml:space="preserve"> Rev!AT$149</f>
        <v>98750.519487511352</v>
      </c>
      <c r="AU12" s="653">
        <f xml:space="preserve"> Rev!AU$149</f>
        <v>98750.519487511352</v>
      </c>
      <c r="AV12" s="653">
        <f xml:space="preserve"> Rev!AV$149</f>
        <v>98750.519487511352</v>
      </c>
      <c r="AW12" s="653">
        <f xml:space="preserve"> Rev!AW$149</f>
        <v>127514.56303245164</v>
      </c>
      <c r="AX12" s="653">
        <f xml:space="preserve"> Rev!AX$149</f>
        <v>127514.56303245164</v>
      </c>
      <c r="AY12" s="653">
        <f xml:space="preserve"> Rev!AY$149</f>
        <v>143453.88341150808</v>
      </c>
      <c r="AZ12" s="653">
        <f xml:space="preserve"> Rev!AZ$149</f>
        <v>175332.524169621</v>
      </c>
      <c r="BA12" s="653">
        <f xml:space="preserve"> Rev!BA$149</f>
        <v>180592.49989470962</v>
      </c>
      <c r="BB12" s="653">
        <f xml:space="preserve"> Rev!BB$149</f>
        <v>164174.99990428149</v>
      </c>
      <c r="BC12" s="653">
        <f xml:space="preserve"> Rev!BC$149</f>
        <v>131339.9999234252</v>
      </c>
      <c r="BD12" s="653">
        <f xml:space="preserve"> Rev!BD$149</f>
        <v>114922.49993299705</v>
      </c>
      <c r="BE12" s="653">
        <f xml:space="preserve"> Rev!BE$149</f>
        <v>114922.49993299705</v>
      </c>
      <c r="BF12" s="653">
        <f xml:space="preserve"> Rev!BF$149</f>
        <v>114922.49993299705</v>
      </c>
      <c r="BG12" s="653">
        <f xml:space="preserve"> Rev!BG$149</f>
        <v>114922.49993299705</v>
      </c>
      <c r="BH12" s="653">
        <f xml:space="preserve"> Rev!BH$149</f>
        <v>114922.49993299705</v>
      </c>
      <c r="BI12" s="653">
        <f xml:space="preserve"> Rev!BI$149</f>
        <v>154621.19201949856</v>
      </c>
      <c r="BJ12" s="653">
        <f xml:space="preserve"> Rev!BJ$149</f>
        <v>154621.19201949856</v>
      </c>
      <c r="BK12" s="653">
        <f xml:space="preserve"> Rev!BK$149</f>
        <v>173948.84102193586</v>
      </c>
      <c r="BL12" s="653">
        <f xml:space="preserve"> Rev!BL$149</f>
        <v>212604.1390268105</v>
      </c>
      <c r="BM12" s="653">
        <f xml:space="preserve"> Rev!BM$149</f>
        <v>218982.26319761481</v>
      </c>
      <c r="BN12" s="653">
        <f xml:space="preserve"> Rev!BN$149</f>
        <v>199074.78472510434</v>
      </c>
      <c r="BO12" s="653">
        <f xml:space="preserve"> Rev!BO$149</f>
        <v>159259.82778008349</v>
      </c>
      <c r="BP12" s="653">
        <f xml:space="preserve"> Rev!BP$149</f>
        <v>139352.34930757305</v>
      </c>
      <c r="BQ12" s="653">
        <f xml:space="preserve"> Rev!BQ$149</f>
        <v>139352.34930757305</v>
      </c>
      <c r="BR12" s="653">
        <f xml:space="preserve"> Rev!BR$149</f>
        <v>139352.34930757305</v>
      </c>
      <c r="BS12" s="653">
        <f xml:space="preserve"> Rev!BS$149</f>
        <v>139352.34930757305</v>
      </c>
      <c r="BT12" s="653">
        <f xml:space="preserve"> Rev!BT$149</f>
        <v>139352.34930757305</v>
      </c>
      <c r="BU12" s="653">
        <f xml:space="preserve"> Rev!BU$149</f>
        <v>191683.64289661025</v>
      </c>
      <c r="BV12" s="653">
        <f xml:space="preserve"> Rev!BV$149</f>
        <v>191683.64289661025</v>
      </c>
      <c r="BW12" s="653">
        <f xml:space="preserve"> Rev!BW$149</f>
        <v>215644.09825868654</v>
      </c>
      <c r="BX12" s="653">
        <f xml:space="preserve"> Rev!BX$149</f>
        <v>263565.00898283906</v>
      </c>
      <c r="BY12" s="653">
        <f xml:space="preserve"> Rev!BY$149</f>
        <v>271471.9592523243</v>
      </c>
      <c r="BZ12" s="653">
        <f xml:space="preserve"> Rev!BZ$149</f>
        <v>246792.69022938571</v>
      </c>
      <c r="CA12" s="653">
        <f xml:space="preserve"> Rev!CA$149</f>
        <v>197434.15218350856</v>
      </c>
      <c r="CB12" s="653">
        <f xml:space="preserve"> Rev!CB$149</f>
        <v>172754.88316057003</v>
      </c>
      <c r="CC12" s="653">
        <f xml:space="preserve"> Rev!CC$149</f>
        <v>172754.88316057003</v>
      </c>
      <c r="CD12" s="653">
        <f xml:space="preserve"> Rev!CD$149</f>
        <v>172754.88316057003</v>
      </c>
      <c r="CE12" s="653">
        <f xml:space="preserve"> Rev!CE$149</f>
        <v>172754.88316057003</v>
      </c>
      <c r="CF12" s="653">
        <f xml:space="preserve"> Rev!CF$149</f>
        <v>172754.88316057003</v>
      </c>
    </row>
    <row r="13" spans="1:84" ht="4.95" customHeight="1" x14ac:dyDescent="0.25">
      <c r="J13" s="649"/>
      <c r="K13" s="649"/>
      <c r="L13" s="649"/>
      <c r="M13" s="649"/>
      <c r="N13" s="649"/>
      <c r="O13" s="649"/>
      <c r="P13" s="649"/>
      <c r="Q13" s="649"/>
      <c r="R13" s="649"/>
      <c r="S13" s="649"/>
      <c r="T13" s="649"/>
      <c r="U13" s="649"/>
      <c r="V13" s="649"/>
      <c r="W13" s="649"/>
      <c r="X13" s="649"/>
      <c r="Y13" s="649"/>
      <c r="Z13" s="649"/>
      <c r="AA13" s="649"/>
      <c r="AB13" s="649"/>
      <c r="AC13" s="649"/>
      <c r="AD13" s="649"/>
      <c r="AE13" s="662"/>
      <c r="AF13" s="662"/>
      <c r="AG13" s="662"/>
      <c r="AH13" s="662"/>
      <c r="AI13" s="662"/>
      <c r="AJ13" s="662"/>
      <c r="AK13" s="662"/>
      <c r="AL13" s="662"/>
      <c r="AM13" s="662"/>
      <c r="AN13" s="662"/>
      <c r="AO13" s="662"/>
      <c r="AP13" s="662"/>
      <c r="AQ13" s="662"/>
      <c r="AR13" s="662"/>
      <c r="AS13" s="662"/>
      <c r="AT13" s="662"/>
      <c r="AU13" s="662"/>
      <c r="AV13" s="662"/>
      <c r="AW13" s="662"/>
      <c r="AX13" s="662"/>
      <c r="AY13" s="662"/>
      <c r="AZ13" s="662"/>
      <c r="BA13" s="662"/>
      <c r="BB13" s="662"/>
      <c r="BC13" s="662"/>
      <c r="BD13" s="662"/>
      <c r="BE13" s="662"/>
      <c r="BF13" s="662"/>
      <c r="BG13" s="662"/>
      <c r="BH13" s="662"/>
      <c r="BI13" s="662"/>
      <c r="BJ13" s="662"/>
      <c r="BK13" s="662"/>
      <c r="BL13" s="662"/>
      <c r="BM13" s="662"/>
      <c r="BN13" s="662"/>
      <c r="BO13" s="662"/>
      <c r="BP13" s="662"/>
      <c r="BQ13" s="662"/>
      <c r="BR13" s="662"/>
      <c r="BS13" s="662"/>
      <c r="BT13" s="662"/>
      <c r="BU13" s="662"/>
      <c r="BV13" s="662"/>
      <c r="BW13" s="662"/>
      <c r="BX13" s="662"/>
      <c r="BY13" s="662"/>
      <c r="BZ13" s="662"/>
      <c r="CA13" s="662"/>
      <c r="CB13" s="662"/>
      <c r="CC13" s="662"/>
      <c r="CD13" s="662"/>
      <c r="CE13" s="662"/>
      <c r="CF13" s="662"/>
    </row>
    <row r="14" spans="1:84" s="187" customFormat="1" x14ac:dyDescent="0.25">
      <c r="A14" s="77"/>
      <c r="B14" s="78"/>
      <c r="C14" s="103"/>
      <c r="D14" s="79"/>
      <c r="E14" s="122" t="str">
        <f xml:space="preserve"> CoS!E$71</f>
        <v>CoS payable - Shoes</v>
      </c>
      <c r="F14" s="122">
        <f xml:space="preserve"> CoS!F$71</f>
        <v>0</v>
      </c>
      <c r="G14" s="122" t="str">
        <f xml:space="preserve"> CoS!G$71</f>
        <v>GBP</v>
      </c>
      <c r="H14" s="122">
        <f xml:space="preserve"> CoS!H$71</f>
        <v>0</v>
      </c>
      <c r="I14" s="122">
        <f xml:space="preserve"> CoS!I$71</f>
        <v>0</v>
      </c>
      <c r="J14" s="653">
        <f xml:space="preserve"> CoS!J$71</f>
        <v>1429957.9764503187</v>
      </c>
      <c r="K14" s="653">
        <f xml:space="preserve"> CoS!K$71</f>
        <v>0</v>
      </c>
      <c r="L14" s="653">
        <f xml:space="preserve"> CoS!L$71</f>
        <v>0</v>
      </c>
      <c r="M14" s="653">
        <f xml:space="preserve"> CoS!M$71</f>
        <v>19559.675143279776</v>
      </c>
      <c r="N14" s="653">
        <f xml:space="preserve"> CoS!N$71</f>
        <v>19559.675143279776</v>
      </c>
      <c r="O14" s="653">
        <f xml:space="preserve"> CoS!O$71</f>
        <v>22004.634536189747</v>
      </c>
      <c r="P14" s="653">
        <f xml:space="preserve"> CoS!P$71</f>
        <v>26894.553322009691</v>
      </c>
      <c r="Q14" s="653">
        <f xml:space="preserve"> CoS!Q$71</f>
        <v>26894.553322009691</v>
      </c>
      <c r="R14" s="653">
        <f xml:space="preserve"> CoS!R$71</f>
        <v>24449.593929099719</v>
      </c>
      <c r="S14" s="653">
        <f xml:space="preserve"> CoS!S$71</f>
        <v>19559.675143279776</v>
      </c>
      <c r="T14" s="653">
        <f xml:space="preserve"> CoS!T$71</f>
        <v>17114.715750369804</v>
      </c>
      <c r="U14" s="653">
        <f xml:space="preserve"> CoS!U$71</f>
        <v>17114.715750369804</v>
      </c>
      <c r="V14" s="653">
        <f xml:space="preserve"> CoS!V$71</f>
        <v>17114.715750369804</v>
      </c>
      <c r="W14" s="653">
        <f xml:space="preserve"> CoS!W$71</f>
        <v>17114.715750369804</v>
      </c>
      <c r="X14" s="653">
        <f xml:space="preserve"> CoS!X$71</f>
        <v>17114.715750369804</v>
      </c>
      <c r="Y14" s="653">
        <f xml:space="preserve"> CoS!Y$71</f>
        <v>19559.675143279776</v>
      </c>
      <c r="Z14" s="653">
        <f xml:space="preserve"> CoS!Z$71</f>
        <v>19559.675143279776</v>
      </c>
      <c r="AA14" s="653">
        <f xml:space="preserve"> CoS!AA$71</f>
        <v>22004.634536189747</v>
      </c>
      <c r="AB14" s="653">
        <f xml:space="preserve"> CoS!AB$71</f>
        <v>26894.553322009691</v>
      </c>
      <c r="AC14" s="653">
        <f xml:space="preserve"> CoS!AC$71</f>
        <v>26894.553322009691</v>
      </c>
      <c r="AD14" s="653">
        <f xml:space="preserve"> CoS!AD$71</f>
        <v>24449.593929099719</v>
      </c>
      <c r="AE14" s="653">
        <f xml:space="preserve"> CoS!AE$71</f>
        <v>19559.675143279776</v>
      </c>
      <c r="AF14" s="653">
        <f xml:space="preserve"> CoS!AF$71</f>
        <v>17114.715750369804</v>
      </c>
      <c r="AG14" s="653">
        <f xml:space="preserve"> CoS!AG$71</f>
        <v>17114.715750369804</v>
      </c>
      <c r="AH14" s="653">
        <f xml:space="preserve"> CoS!AH$71</f>
        <v>17114.715750369804</v>
      </c>
      <c r="AI14" s="653">
        <f xml:space="preserve"> CoS!AI$71</f>
        <v>17114.715750369804</v>
      </c>
      <c r="AJ14" s="653">
        <f xml:space="preserve"> CoS!AJ$71</f>
        <v>17114.715750369804</v>
      </c>
      <c r="AK14" s="653">
        <f xml:space="preserve"> CoS!AK$71</f>
        <v>19456.802505800475</v>
      </c>
      <c r="AL14" s="653">
        <f xml:space="preserve"> CoS!AL$71</f>
        <v>19456.802505800475</v>
      </c>
      <c r="AM14" s="653">
        <f xml:space="preserve"> CoS!AM$71</f>
        <v>21888.902819025534</v>
      </c>
      <c r="AN14" s="653">
        <f xml:space="preserve"> CoS!AN$71</f>
        <v>26753.103445475652</v>
      </c>
      <c r="AO14" s="653">
        <f xml:space="preserve"> CoS!AO$71</f>
        <v>26753.103445475652</v>
      </c>
      <c r="AP14" s="653">
        <f xml:space="preserve"> CoS!AP$71</f>
        <v>24321.003132250593</v>
      </c>
      <c r="AQ14" s="653">
        <f xml:space="preserve"> CoS!AQ$71</f>
        <v>19456.802505800475</v>
      </c>
      <c r="AR14" s="653">
        <f xml:space="preserve"> CoS!AR$71</f>
        <v>17024.702192575416</v>
      </c>
      <c r="AS14" s="653">
        <f xml:space="preserve"> CoS!AS$71</f>
        <v>17024.702192575416</v>
      </c>
      <c r="AT14" s="653">
        <f xml:space="preserve"> CoS!AT$71</f>
        <v>17024.702192575416</v>
      </c>
      <c r="AU14" s="653">
        <f xml:space="preserve"> CoS!AU$71</f>
        <v>17024.702192575416</v>
      </c>
      <c r="AV14" s="653">
        <f xml:space="preserve"> CoS!AV$71</f>
        <v>17024.702192575416</v>
      </c>
      <c r="AW14" s="653">
        <f xml:space="preserve"> CoS!AW$71</f>
        <v>19156.194907085857</v>
      </c>
      <c r="AX14" s="653">
        <f xml:space="preserve"> CoS!AX$71</f>
        <v>19156.194907085857</v>
      </c>
      <c r="AY14" s="653">
        <f xml:space="preserve"> CoS!AY$71</f>
        <v>21550.719270471589</v>
      </c>
      <c r="AZ14" s="653">
        <f xml:space="preserve"> CoS!AZ$71</f>
        <v>26339.767997243052</v>
      </c>
      <c r="BA14" s="653">
        <f xml:space="preserve"> CoS!BA$71</f>
        <v>26339.767997243052</v>
      </c>
      <c r="BB14" s="653">
        <f xml:space="preserve"> CoS!BB$71</f>
        <v>23945.243633857321</v>
      </c>
      <c r="BC14" s="653">
        <f xml:space="preserve"> CoS!BC$71</f>
        <v>19156.194907085857</v>
      </c>
      <c r="BD14" s="653">
        <f xml:space="preserve"> CoS!BD$71</f>
        <v>16761.670543700126</v>
      </c>
      <c r="BE14" s="653">
        <f xml:space="preserve"> CoS!BE$71</f>
        <v>16761.670543700126</v>
      </c>
      <c r="BF14" s="653">
        <f xml:space="preserve"> CoS!BF$71</f>
        <v>16761.670543700126</v>
      </c>
      <c r="BG14" s="653">
        <f xml:space="preserve"> CoS!BG$71</f>
        <v>16761.670543700126</v>
      </c>
      <c r="BH14" s="653">
        <f xml:space="preserve"> CoS!BH$71</f>
        <v>16761.670543700126</v>
      </c>
      <c r="BI14" s="653">
        <f xml:space="preserve"> CoS!BI$71</f>
        <v>18665.796317464457</v>
      </c>
      <c r="BJ14" s="653">
        <f xml:space="preserve"> CoS!BJ$71</f>
        <v>18665.796317464457</v>
      </c>
      <c r="BK14" s="653">
        <f xml:space="preserve"> CoS!BK$71</f>
        <v>20999.020857147509</v>
      </c>
      <c r="BL14" s="653">
        <f xml:space="preserve"> CoS!BL$71</f>
        <v>25665.469936513626</v>
      </c>
      <c r="BM14" s="653">
        <f xml:space="preserve"> CoS!BM$71</f>
        <v>25665.469936513626</v>
      </c>
      <c r="BN14" s="653">
        <f xml:space="preserve"> CoS!BN$71</f>
        <v>23332.245396830571</v>
      </c>
      <c r="BO14" s="653">
        <f xml:space="preserve"> CoS!BO$71</f>
        <v>18665.796317464457</v>
      </c>
      <c r="BP14" s="653">
        <f xml:space="preserve"> CoS!BP$71</f>
        <v>16332.571777781399</v>
      </c>
      <c r="BQ14" s="653">
        <f xml:space="preserve"> CoS!BQ$71</f>
        <v>16332.571777781399</v>
      </c>
      <c r="BR14" s="653">
        <f xml:space="preserve"> CoS!BR$71</f>
        <v>16332.571777781399</v>
      </c>
      <c r="BS14" s="653">
        <f xml:space="preserve"> CoS!BS$71</f>
        <v>16332.571777781399</v>
      </c>
      <c r="BT14" s="653">
        <f xml:space="preserve"> CoS!BT$71</f>
        <v>16332.571777781399</v>
      </c>
      <c r="BU14" s="653">
        <f xml:space="preserve"> CoS!BU$71</f>
        <v>17998.494099115102</v>
      </c>
      <c r="BV14" s="653">
        <f xml:space="preserve"> CoS!BV$71</f>
        <v>17998.494099115102</v>
      </c>
      <c r="BW14" s="653">
        <f xml:space="preserve"> CoS!BW$71</f>
        <v>20248.305861504487</v>
      </c>
      <c r="BX14" s="653">
        <f xml:space="preserve"> CoS!BX$71</f>
        <v>24747.929386283264</v>
      </c>
      <c r="BY14" s="653">
        <f xml:space="preserve"> CoS!BY$71</f>
        <v>24747.929386283264</v>
      </c>
      <c r="BZ14" s="653">
        <f xml:space="preserve"> CoS!BZ$71</f>
        <v>22498.117623893879</v>
      </c>
      <c r="CA14" s="653">
        <f xml:space="preserve"> CoS!CA$71</f>
        <v>17998.494099115102</v>
      </c>
      <c r="CB14" s="653">
        <f xml:space="preserve"> CoS!CB$71</f>
        <v>15748.682336725715</v>
      </c>
      <c r="CC14" s="653">
        <f xml:space="preserve"> CoS!CC$71</f>
        <v>15748.682336725715</v>
      </c>
      <c r="CD14" s="653">
        <f xml:space="preserve"> CoS!CD$71</f>
        <v>15748.682336725715</v>
      </c>
      <c r="CE14" s="653">
        <f xml:space="preserve"> CoS!CE$71</f>
        <v>15748.682336725715</v>
      </c>
      <c r="CF14" s="653">
        <f xml:space="preserve"> CoS!CF$71</f>
        <v>15748.682336725715</v>
      </c>
    </row>
    <row r="15" spans="1:84" s="187" customFormat="1" x14ac:dyDescent="0.25">
      <c r="A15" s="77"/>
      <c r="B15" s="78"/>
      <c r="C15" s="103"/>
      <c r="D15" s="79"/>
      <c r="E15" s="122" t="str">
        <f xml:space="preserve"> CoS!E$72</f>
        <v>CoS payable - Trainers</v>
      </c>
      <c r="F15" s="122">
        <f xml:space="preserve"> CoS!F$72</f>
        <v>0</v>
      </c>
      <c r="G15" s="122" t="str">
        <f xml:space="preserve"> CoS!G$72</f>
        <v>GBP</v>
      </c>
      <c r="H15" s="122">
        <f xml:space="preserve"> CoS!H$72</f>
        <v>0</v>
      </c>
      <c r="I15" s="122">
        <f xml:space="preserve"> CoS!I$72</f>
        <v>0</v>
      </c>
      <c r="J15" s="653">
        <f xml:space="preserve"> CoS!J$72</f>
        <v>1328494.5699200272</v>
      </c>
      <c r="K15" s="653">
        <f xml:space="preserve"> CoS!K$72</f>
        <v>0</v>
      </c>
      <c r="L15" s="653">
        <f xml:space="preserve"> CoS!L$72</f>
        <v>0</v>
      </c>
      <c r="M15" s="653">
        <f xml:space="preserve"> CoS!M$72</f>
        <v>14109.502062439156</v>
      </c>
      <c r="N15" s="653">
        <f xml:space="preserve"> CoS!N$72</f>
        <v>14109.502062439156</v>
      </c>
      <c r="O15" s="653">
        <f xml:space="preserve"> CoS!O$72</f>
        <v>15873.189820244048</v>
      </c>
      <c r="P15" s="653">
        <f xml:space="preserve"> CoS!P$72</f>
        <v>19400.565335853837</v>
      </c>
      <c r="Q15" s="653">
        <f xml:space="preserve"> CoS!Q$72</f>
        <v>19400.565335853837</v>
      </c>
      <c r="R15" s="653">
        <f xml:space="preserve"> CoS!R$72</f>
        <v>17636.877578048941</v>
      </c>
      <c r="S15" s="653">
        <f xml:space="preserve"> CoS!S$72</f>
        <v>14109.502062439156</v>
      </c>
      <c r="T15" s="653">
        <f xml:space="preserve"> CoS!T$72</f>
        <v>12345.814304634261</v>
      </c>
      <c r="U15" s="653">
        <f xml:space="preserve"> CoS!U$72</f>
        <v>12345.814304634261</v>
      </c>
      <c r="V15" s="653">
        <f xml:space="preserve"> CoS!V$72</f>
        <v>12345.814304634261</v>
      </c>
      <c r="W15" s="653">
        <f xml:space="preserve"> CoS!W$72</f>
        <v>12345.814304634261</v>
      </c>
      <c r="X15" s="653">
        <f xml:space="preserve"> CoS!X$72</f>
        <v>12345.814304634261</v>
      </c>
      <c r="Y15" s="653">
        <f xml:space="preserve"> CoS!Y$72</f>
        <v>14545.878414885727</v>
      </c>
      <c r="Z15" s="653">
        <f xml:space="preserve"> CoS!Z$72</f>
        <v>14545.878414885727</v>
      </c>
      <c r="AA15" s="653">
        <f xml:space="preserve"> CoS!AA$72</f>
        <v>16364.113216746442</v>
      </c>
      <c r="AB15" s="653">
        <f xml:space="preserve"> CoS!AB$72</f>
        <v>20000.582820467873</v>
      </c>
      <c r="AC15" s="653">
        <f xml:space="preserve"> CoS!AC$72</f>
        <v>20000.582820467873</v>
      </c>
      <c r="AD15" s="653">
        <f xml:space="preserve"> CoS!AD$72</f>
        <v>18182.348018607157</v>
      </c>
      <c r="AE15" s="653">
        <f xml:space="preserve"> CoS!AE$72</f>
        <v>14545.878414885727</v>
      </c>
      <c r="AF15" s="653">
        <f xml:space="preserve"> CoS!AF$72</f>
        <v>12727.643613025011</v>
      </c>
      <c r="AG15" s="653">
        <f xml:space="preserve"> CoS!AG$72</f>
        <v>12727.643613025011</v>
      </c>
      <c r="AH15" s="653">
        <f xml:space="preserve"> CoS!AH$72</f>
        <v>12727.643613025011</v>
      </c>
      <c r="AI15" s="653">
        <f xml:space="preserve"> CoS!AI$72</f>
        <v>12727.643613025011</v>
      </c>
      <c r="AJ15" s="653">
        <f xml:space="preserve"> CoS!AJ$72</f>
        <v>12727.643613025011</v>
      </c>
      <c r="AK15" s="653">
        <f xml:space="preserve"> CoS!AK$72</f>
        <v>15502.902282300307</v>
      </c>
      <c r="AL15" s="653">
        <f xml:space="preserve"> CoS!AL$72</f>
        <v>15502.902282300307</v>
      </c>
      <c r="AM15" s="653">
        <f xml:space="preserve"> CoS!AM$72</f>
        <v>17440.765067587843</v>
      </c>
      <c r="AN15" s="653">
        <f xml:space="preserve"> CoS!AN$72</f>
        <v>21316.490638162923</v>
      </c>
      <c r="AO15" s="653">
        <f xml:space="preserve"> CoS!AO$72</f>
        <v>21316.490638162923</v>
      </c>
      <c r="AP15" s="653">
        <f xml:space="preserve"> CoS!AP$72</f>
        <v>19378.627852875383</v>
      </c>
      <c r="AQ15" s="653">
        <f xml:space="preserve"> CoS!AQ$72</f>
        <v>15502.902282300307</v>
      </c>
      <c r="AR15" s="653">
        <f xml:space="preserve"> CoS!AR$72</f>
        <v>13565.039497012767</v>
      </c>
      <c r="AS15" s="653">
        <f xml:space="preserve"> CoS!AS$72</f>
        <v>13565.039497012767</v>
      </c>
      <c r="AT15" s="653">
        <f xml:space="preserve"> CoS!AT$72</f>
        <v>13565.039497012767</v>
      </c>
      <c r="AU15" s="653">
        <f xml:space="preserve"> CoS!AU$72</f>
        <v>13565.039497012767</v>
      </c>
      <c r="AV15" s="653">
        <f xml:space="preserve"> CoS!AV$72</f>
        <v>13565.039497012767</v>
      </c>
      <c r="AW15" s="653">
        <f xml:space="preserve"> CoS!AW$72</f>
        <v>17308.990398188293</v>
      </c>
      <c r="AX15" s="653">
        <f xml:space="preserve"> CoS!AX$72</f>
        <v>17308.990398188293</v>
      </c>
      <c r="AY15" s="653">
        <f xml:space="preserve"> CoS!AY$72</f>
        <v>19472.61419796183</v>
      </c>
      <c r="AZ15" s="653">
        <f xml:space="preserve"> CoS!AZ$72</f>
        <v>23799.861797508904</v>
      </c>
      <c r="BA15" s="653">
        <f xml:space="preserve"> CoS!BA$72</f>
        <v>23799.861797508904</v>
      </c>
      <c r="BB15" s="653">
        <f xml:space="preserve"> CoS!BB$72</f>
        <v>21636.237997735367</v>
      </c>
      <c r="BC15" s="653">
        <f xml:space="preserve"> CoS!BC$72</f>
        <v>17308.990398188293</v>
      </c>
      <c r="BD15" s="653">
        <f xml:space="preserve"> CoS!BD$72</f>
        <v>15145.366598414757</v>
      </c>
      <c r="BE15" s="653">
        <f xml:space="preserve"> CoS!BE$72</f>
        <v>15145.366598414757</v>
      </c>
      <c r="BF15" s="653">
        <f xml:space="preserve"> CoS!BF$72</f>
        <v>15145.366598414757</v>
      </c>
      <c r="BG15" s="653">
        <f xml:space="preserve"> CoS!BG$72</f>
        <v>15145.366598414757</v>
      </c>
      <c r="BH15" s="653">
        <f xml:space="preserve"> CoS!BH$72</f>
        <v>15145.366598414757</v>
      </c>
      <c r="BI15" s="653">
        <f xml:space="preserve"> CoS!BI$72</f>
        <v>20203.919042285284</v>
      </c>
      <c r="BJ15" s="653">
        <f xml:space="preserve"> CoS!BJ$72</f>
        <v>20203.919042285284</v>
      </c>
      <c r="BK15" s="653">
        <f xml:space="preserve"> CoS!BK$72</f>
        <v>22729.408922570943</v>
      </c>
      <c r="BL15" s="653">
        <f xml:space="preserve"> CoS!BL$72</f>
        <v>27780.388683142261</v>
      </c>
      <c r="BM15" s="653">
        <f xml:space="preserve"> CoS!BM$72</f>
        <v>27780.388683142261</v>
      </c>
      <c r="BN15" s="653">
        <f xml:space="preserve"> CoS!BN$72</f>
        <v>25254.898802856602</v>
      </c>
      <c r="BO15" s="653">
        <f xml:space="preserve"> CoS!BO$72</f>
        <v>20203.919042285284</v>
      </c>
      <c r="BP15" s="653">
        <f xml:space="preserve"> CoS!BP$72</f>
        <v>17678.429161999622</v>
      </c>
      <c r="BQ15" s="653">
        <f xml:space="preserve"> CoS!BQ$72</f>
        <v>17678.429161999622</v>
      </c>
      <c r="BR15" s="653">
        <f xml:space="preserve"> CoS!BR$72</f>
        <v>17678.429161999622</v>
      </c>
      <c r="BS15" s="653">
        <f xml:space="preserve"> CoS!BS$72</f>
        <v>17678.429161999622</v>
      </c>
      <c r="BT15" s="653">
        <f xml:space="preserve"> CoS!BT$72</f>
        <v>17678.429161999622</v>
      </c>
      <c r="BU15" s="653">
        <f xml:space="preserve"> CoS!BU$72</f>
        <v>24608.373393503476</v>
      </c>
      <c r="BV15" s="653">
        <f xml:space="preserve"> CoS!BV$72</f>
        <v>24608.373393503476</v>
      </c>
      <c r="BW15" s="653">
        <f xml:space="preserve"> CoS!BW$72</f>
        <v>27684.420067691404</v>
      </c>
      <c r="BX15" s="653">
        <f xml:space="preserve"> CoS!BX$72</f>
        <v>33836.513416067275</v>
      </c>
      <c r="BY15" s="653">
        <f xml:space="preserve"> CoS!BY$72</f>
        <v>33836.513416067275</v>
      </c>
      <c r="BZ15" s="653">
        <f xml:space="preserve"> CoS!BZ$72</f>
        <v>30760.466741879343</v>
      </c>
      <c r="CA15" s="653">
        <f xml:space="preserve"> CoS!CA$72</f>
        <v>24608.373393503476</v>
      </c>
      <c r="CB15" s="653">
        <f xml:space="preserve"> CoS!CB$72</f>
        <v>21532.326719315541</v>
      </c>
      <c r="CC15" s="653">
        <f xml:space="preserve"> CoS!CC$72</f>
        <v>21532.326719315541</v>
      </c>
      <c r="CD15" s="653">
        <f xml:space="preserve"> CoS!CD$72</f>
        <v>21532.326719315541</v>
      </c>
      <c r="CE15" s="653">
        <f xml:space="preserve"> CoS!CE$72</f>
        <v>21532.326719315541</v>
      </c>
      <c r="CF15" s="653">
        <f xml:space="preserve"> CoS!CF$72</f>
        <v>21532.326719315541</v>
      </c>
    </row>
    <row r="16" spans="1:84" s="187" customFormat="1" x14ac:dyDescent="0.25">
      <c r="A16" s="77"/>
      <c r="B16" s="78"/>
      <c r="C16" s="103"/>
      <c r="D16" s="79"/>
      <c r="E16" s="122" t="str">
        <f xml:space="preserve"> CoS!E$73</f>
        <v>CoS payable - Boots</v>
      </c>
      <c r="F16" s="122">
        <f xml:space="preserve"> CoS!F$73</f>
        <v>0</v>
      </c>
      <c r="G16" s="122" t="str">
        <f xml:space="preserve"> CoS!G$73</f>
        <v>GBP</v>
      </c>
      <c r="H16" s="122">
        <f xml:space="preserve"> CoS!H$73</f>
        <v>0</v>
      </c>
      <c r="I16" s="122">
        <f xml:space="preserve"> CoS!I$73</f>
        <v>0</v>
      </c>
      <c r="J16" s="653">
        <f xml:space="preserve"> CoS!J$73</f>
        <v>2153078.4402285009</v>
      </c>
      <c r="K16" s="653">
        <f xml:space="preserve"> CoS!K$73</f>
        <v>0</v>
      </c>
      <c r="L16" s="653">
        <f xml:space="preserve"> CoS!L$73</f>
        <v>0</v>
      </c>
      <c r="M16" s="653">
        <f xml:space="preserve"> CoS!M$73</f>
        <v>16503.475902142312</v>
      </c>
      <c r="N16" s="653">
        <f xml:space="preserve"> CoS!N$73</f>
        <v>16503.475902142312</v>
      </c>
      <c r="O16" s="653">
        <f xml:space="preserve"> CoS!O$73</f>
        <v>18566.410389910099</v>
      </c>
      <c r="P16" s="653">
        <f xml:space="preserve"> CoS!P$73</f>
        <v>22692.27936544568</v>
      </c>
      <c r="Q16" s="653">
        <f xml:space="preserve"> CoS!Q$73</f>
        <v>22692.27936544568</v>
      </c>
      <c r="R16" s="653">
        <f xml:space="preserve"> CoS!R$73</f>
        <v>20629.34487767789</v>
      </c>
      <c r="S16" s="653">
        <f xml:space="preserve"> CoS!S$73</f>
        <v>16503.475902142312</v>
      </c>
      <c r="T16" s="653">
        <f xml:space="preserve"> CoS!T$73</f>
        <v>14440.541414374526</v>
      </c>
      <c r="U16" s="653">
        <f xml:space="preserve"> CoS!U$73</f>
        <v>14440.541414374526</v>
      </c>
      <c r="V16" s="653">
        <f xml:space="preserve"> CoS!V$73</f>
        <v>14440.541414374526</v>
      </c>
      <c r="W16" s="653">
        <f xml:space="preserve"> CoS!W$73</f>
        <v>14440.541414374526</v>
      </c>
      <c r="X16" s="653">
        <f xml:space="preserve"> CoS!X$73</f>
        <v>14440.541414374526</v>
      </c>
      <c r="Y16" s="653">
        <f xml:space="preserve"> CoS!Y$73</f>
        <v>18337.19544682479</v>
      </c>
      <c r="Z16" s="653">
        <f xml:space="preserve"> CoS!Z$73</f>
        <v>18337.19544682479</v>
      </c>
      <c r="AA16" s="653">
        <f xml:space="preserve"> CoS!AA$73</f>
        <v>20629.34487767789</v>
      </c>
      <c r="AB16" s="653">
        <f xml:space="preserve"> CoS!AB$73</f>
        <v>25213.643739384086</v>
      </c>
      <c r="AC16" s="653">
        <f xml:space="preserve"> CoS!AC$73</f>
        <v>25213.643739384086</v>
      </c>
      <c r="AD16" s="653">
        <f xml:space="preserve"> CoS!AD$73</f>
        <v>22921.49430853099</v>
      </c>
      <c r="AE16" s="653">
        <f xml:space="preserve"> CoS!AE$73</f>
        <v>18337.19544682479</v>
      </c>
      <c r="AF16" s="653">
        <f xml:space="preserve"> CoS!AF$73</f>
        <v>16045.046015971695</v>
      </c>
      <c r="AG16" s="653">
        <f xml:space="preserve"> CoS!AG$73</f>
        <v>16045.046015971695</v>
      </c>
      <c r="AH16" s="653">
        <f xml:space="preserve"> CoS!AH$73</f>
        <v>16045.046015971695</v>
      </c>
      <c r="AI16" s="653">
        <f xml:space="preserve"> CoS!AI$73</f>
        <v>16045.046015971695</v>
      </c>
      <c r="AJ16" s="653">
        <f xml:space="preserve"> CoS!AJ$73</f>
        <v>16045.046015971695</v>
      </c>
      <c r="AK16" s="653">
        <f xml:space="preserve"> CoS!AK$73</f>
        <v>22335.615121454626</v>
      </c>
      <c r="AL16" s="653">
        <f xml:space="preserve"> CoS!AL$73</f>
        <v>22335.615121454626</v>
      </c>
      <c r="AM16" s="653">
        <f xml:space="preserve"> CoS!AM$73</f>
        <v>25127.567011636453</v>
      </c>
      <c r="AN16" s="653">
        <f xml:space="preserve"> CoS!AN$73</f>
        <v>30711.470792000109</v>
      </c>
      <c r="AO16" s="653">
        <f xml:space="preserve"> CoS!AO$73</f>
        <v>30711.470792000109</v>
      </c>
      <c r="AP16" s="653">
        <f xml:space="preserve"> CoS!AP$73</f>
        <v>27919.518901818283</v>
      </c>
      <c r="AQ16" s="653">
        <f xml:space="preserve"> CoS!AQ$73</f>
        <v>22335.615121454626</v>
      </c>
      <c r="AR16" s="653">
        <f xml:space="preserve"> CoS!AR$73</f>
        <v>19543.6632312728</v>
      </c>
      <c r="AS16" s="653">
        <f xml:space="preserve"> CoS!AS$73</f>
        <v>19543.6632312728</v>
      </c>
      <c r="AT16" s="653">
        <f xml:space="preserve"> CoS!AT$73</f>
        <v>19543.6632312728</v>
      </c>
      <c r="AU16" s="653">
        <f xml:space="preserve"> CoS!AU$73</f>
        <v>19543.6632312728</v>
      </c>
      <c r="AV16" s="653">
        <f xml:space="preserve"> CoS!AV$73</f>
        <v>19543.6632312728</v>
      </c>
      <c r="AW16" s="653">
        <f xml:space="preserve"> CoS!AW$73</f>
        <v>28338.311685345554</v>
      </c>
      <c r="AX16" s="653">
        <f xml:space="preserve"> CoS!AX$73</f>
        <v>28338.311685345554</v>
      </c>
      <c r="AY16" s="653">
        <f xml:space="preserve"> CoS!AY$73</f>
        <v>31880.600646013751</v>
      </c>
      <c r="AZ16" s="653">
        <f xml:space="preserve"> CoS!AZ$73</f>
        <v>38965.178567350136</v>
      </c>
      <c r="BA16" s="653">
        <f xml:space="preserve"> CoS!BA$73</f>
        <v>38965.178567350136</v>
      </c>
      <c r="BB16" s="653">
        <f xml:space="preserve"> CoS!BB$73</f>
        <v>35422.889606681943</v>
      </c>
      <c r="BC16" s="653">
        <f xml:space="preserve"> CoS!BC$73</f>
        <v>28338.311685345554</v>
      </c>
      <c r="BD16" s="653">
        <f xml:space="preserve"> CoS!BD$73</f>
        <v>24796.022724677361</v>
      </c>
      <c r="BE16" s="653">
        <f xml:space="preserve"> CoS!BE$73</f>
        <v>24796.022724677361</v>
      </c>
      <c r="BF16" s="653">
        <f xml:space="preserve"> CoS!BF$73</f>
        <v>24796.022724677361</v>
      </c>
      <c r="BG16" s="653">
        <f xml:space="preserve"> CoS!BG$73</f>
        <v>24796.022724677361</v>
      </c>
      <c r="BH16" s="653">
        <f xml:space="preserve"> CoS!BH$73</f>
        <v>24796.022724677361</v>
      </c>
      <c r="BI16" s="653">
        <f xml:space="preserve"> CoS!BI$73</f>
        <v>37392.402268813457</v>
      </c>
      <c r="BJ16" s="653">
        <f xml:space="preserve"> CoS!BJ$73</f>
        <v>37392.402268813457</v>
      </c>
      <c r="BK16" s="653">
        <f xml:space="preserve"> CoS!BK$73</f>
        <v>42066.45255241514</v>
      </c>
      <c r="BL16" s="653">
        <f xml:space="preserve"> CoS!BL$73</f>
        <v>51414.553119618504</v>
      </c>
      <c r="BM16" s="653">
        <f xml:space="preserve"> CoS!BM$73</f>
        <v>51414.553119618504</v>
      </c>
      <c r="BN16" s="653">
        <f xml:space="preserve"> CoS!BN$73</f>
        <v>46740.502836016822</v>
      </c>
      <c r="BO16" s="653">
        <f xml:space="preserve"> CoS!BO$73</f>
        <v>37392.402268813457</v>
      </c>
      <c r="BP16" s="653">
        <f xml:space="preserve"> CoS!BP$73</f>
        <v>32718.351985211779</v>
      </c>
      <c r="BQ16" s="653">
        <f xml:space="preserve"> CoS!BQ$73</f>
        <v>32718.351985211779</v>
      </c>
      <c r="BR16" s="653">
        <f xml:space="preserve"> CoS!BR$73</f>
        <v>32718.351985211779</v>
      </c>
      <c r="BS16" s="653">
        <f xml:space="preserve"> CoS!BS$73</f>
        <v>32718.351985211779</v>
      </c>
      <c r="BT16" s="653">
        <f xml:space="preserve"> CoS!BT$73</f>
        <v>32718.351985211779</v>
      </c>
      <c r="BU16" s="653">
        <f xml:space="preserve"> CoS!BU$73</f>
        <v>49339.274793699355</v>
      </c>
      <c r="BV16" s="653">
        <f xml:space="preserve"> CoS!BV$73</f>
        <v>49339.274793699355</v>
      </c>
      <c r="BW16" s="653">
        <f xml:space="preserve"> CoS!BW$73</f>
        <v>55506.684142911778</v>
      </c>
      <c r="BX16" s="653">
        <f xml:space="preserve"> CoS!BX$73</f>
        <v>67841.502841336609</v>
      </c>
      <c r="BY16" s="653">
        <f xml:space="preserve"> CoS!BY$73</f>
        <v>67841.502841336609</v>
      </c>
      <c r="BZ16" s="653">
        <f xml:space="preserve"> CoS!BZ$73</f>
        <v>61674.093492124193</v>
      </c>
      <c r="CA16" s="653">
        <f xml:space="preserve"> CoS!CA$73</f>
        <v>49339.274793699355</v>
      </c>
      <c r="CB16" s="653">
        <f xml:space="preserve"> CoS!CB$73</f>
        <v>43171.865444486939</v>
      </c>
      <c r="CC16" s="653">
        <f xml:space="preserve"> CoS!CC$73</f>
        <v>43171.865444486939</v>
      </c>
      <c r="CD16" s="653">
        <f xml:space="preserve"> CoS!CD$73</f>
        <v>43171.865444486939</v>
      </c>
      <c r="CE16" s="653">
        <f xml:space="preserve"> CoS!CE$73</f>
        <v>43171.865444486939</v>
      </c>
      <c r="CF16" s="653">
        <f xml:space="preserve"> CoS!CF$73</f>
        <v>43171.865444486939</v>
      </c>
    </row>
    <row r="17" spans="1:84" s="187" customFormat="1" x14ac:dyDescent="0.25">
      <c r="A17" s="77"/>
      <c r="B17" s="78"/>
      <c r="C17" s="103"/>
      <c r="D17" s="79"/>
      <c r="E17" s="122" t="str">
        <f xml:space="preserve"> CoS!E$74</f>
        <v>CoS payable</v>
      </c>
      <c r="F17" s="122">
        <f xml:space="preserve"> CoS!F$74</f>
        <v>0</v>
      </c>
      <c r="G17" s="122" t="str">
        <f xml:space="preserve"> CoS!G$74</f>
        <v>GBP</v>
      </c>
      <c r="H17" s="122">
        <f xml:space="preserve"> CoS!H$74</f>
        <v>0</v>
      </c>
      <c r="I17" s="122">
        <f xml:space="preserve"> CoS!I$74</f>
        <v>0</v>
      </c>
      <c r="J17" s="653">
        <f xml:space="preserve"> CoS!J$74</f>
        <v>4911530.9865988456</v>
      </c>
      <c r="K17" s="653">
        <f xml:space="preserve"> CoS!K$74</f>
        <v>0</v>
      </c>
      <c r="L17" s="653">
        <f xml:space="preserve"> CoS!L$74</f>
        <v>0</v>
      </c>
      <c r="M17" s="653">
        <f xml:space="preserve"> CoS!M$74</f>
        <v>50172.653107861246</v>
      </c>
      <c r="N17" s="653">
        <f xml:space="preserve"> CoS!N$74</f>
        <v>50172.653107861246</v>
      </c>
      <c r="O17" s="653">
        <f xml:space="preserve"> CoS!O$74</f>
        <v>56444.234746343893</v>
      </c>
      <c r="P17" s="653">
        <f xml:space="preserve"> CoS!P$74</f>
        <v>68987.398023309201</v>
      </c>
      <c r="Q17" s="653">
        <f xml:space="preserve"> CoS!Q$74</f>
        <v>68987.398023309201</v>
      </c>
      <c r="R17" s="653">
        <f xml:space="preserve"> CoS!R$74</f>
        <v>62715.816384826547</v>
      </c>
      <c r="S17" s="653">
        <f xml:space="preserve"> CoS!S$74</f>
        <v>50172.653107861246</v>
      </c>
      <c r="T17" s="653">
        <f xml:space="preserve"> CoS!T$74</f>
        <v>43901.071469378585</v>
      </c>
      <c r="U17" s="653">
        <f xml:space="preserve"> CoS!U$74</f>
        <v>43901.071469378585</v>
      </c>
      <c r="V17" s="653">
        <f xml:space="preserve"> CoS!V$74</f>
        <v>43901.071469378585</v>
      </c>
      <c r="W17" s="653">
        <f xml:space="preserve"> CoS!W$74</f>
        <v>43901.071469378585</v>
      </c>
      <c r="X17" s="653">
        <f xml:space="preserve"> CoS!X$74</f>
        <v>43901.071469378585</v>
      </c>
      <c r="Y17" s="653">
        <f xml:space="preserve"> CoS!Y$74</f>
        <v>52442.749004990284</v>
      </c>
      <c r="Z17" s="653">
        <f xml:space="preserve"> CoS!Z$74</f>
        <v>52442.749004990284</v>
      </c>
      <c r="AA17" s="653">
        <f xml:space="preserve"> CoS!AA$74</f>
        <v>58998.092630614083</v>
      </c>
      <c r="AB17" s="653">
        <f xml:space="preserve"> CoS!AB$74</f>
        <v>72108.779881861657</v>
      </c>
      <c r="AC17" s="653">
        <f xml:space="preserve"> CoS!AC$74</f>
        <v>72108.779881861657</v>
      </c>
      <c r="AD17" s="653">
        <f xml:space="preserve"> CoS!AD$74</f>
        <v>65553.436256237866</v>
      </c>
      <c r="AE17" s="653">
        <f xml:space="preserve"> CoS!AE$74</f>
        <v>52442.749004990284</v>
      </c>
      <c r="AF17" s="653">
        <f xml:space="preserve"> CoS!AF$74</f>
        <v>45887.405379366508</v>
      </c>
      <c r="AG17" s="653">
        <f xml:space="preserve"> CoS!AG$74</f>
        <v>45887.405379366508</v>
      </c>
      <c r="AH17" s="653">
        <f xml:space="preserve"> CoS!AH$74</f>
        <v>45887.405379366508</v>
      </c>
      <c r="AI17" s="653">
        <f xml:space="preserve"> CoS!AI$74</f>
        <v>45887.405379366508</v>
      </c>
      <c r="AJ17" s="653">
        <f xml:space="preserve"> CoS!AJ$74</f>
        <v>45887.405379366508</v>
      </c>
      <c r="AK17" s="653">
        <f xml:space="preserve"> CoS!AK$74</f>
        <v>57295.319909555408</v>
      </c>
      <c r="AL17" s="653">
        <f xml:space="preserve"> CoS!AL$74</f>
        <v>57295.319909555408</v>
      </c>
      <c r="AM17" s="653">
        <f xml:space="preserve"> CoS!AM$74</f>
        <v>64457.234898249822</v>
      </c>
      <c r="AN17" s="653">
        <f xml:space="preserve"> CoS!AN$74</f>
        <v>78781.06487563868</v>
      </c>
      <c r="AO17" s="653">
        <f xml:space="preserve"> CoS!AO$74</f>
        <v>78781.06487563868</v>
      </c>
      <c r="AP17" s="653">
        <f xml:space="preserve"> CoS!AP$74</f>
        <v>71619.149886944258</v>
      </c>
      <c r="AQ17" s="653">
        <f xml:space="preserve"> CoS!AQ$74</f>
        <v>57295.319909555408</v>
      </c>
      <c r="AR17" s="653">
        <f xml:space="preserve"> CoS!AR$74</f>
        <v>50133.404920860979</v>
      </c>
      <c r="AS17" s="653">
        <f xml:space="preserve"> CoS!AS$74</f>
        <v>50133.404920860979</v>
      </c>
      <c r="AT17" s="653">
        <f xml:space="preserve"> CoS!AT$74</f>
        <v>50133.404920860979</v>
      </c>
      <c r="AU17" s="653">
        <f xml:space="preserve"> CoS!AU$74</f>
        <v>50133.404920860979</v>
      </c>
      <c r="AV17" s="653">
        <f xml:space="preserve"> CoS!AV$74</f>
        <v>50133.404920860979</v>
      </c>
      <c r="AW17" s="653">
        <f xml:space="preserve"> CoS!AW$74</f>
        <v>64803.496990619708</v>
      </c>
      <c r="AX17" s="653">
        <f xml:space="preserve"> CoS!AX$74</f>
        <v>64803.496990619708</v>
      </c>
      <c r="AY17" s="653">
        <f xml:space="preserve"> CoS!AY$74</f>
        <v>72903.934114447169</v>
      </c>
      <c r="AZ17" s="653">
        <f xml:space="preserve"> CoS!AZ$74</f>
        <v>89104.808362102092</v>
      </c>
      <c r="BA17" s="653">
        <f xml:space="preserve"> CoS!BA$74</f>
        <v>89104.808362102092</v>
      </c>
      <c r="BB17" s="653">
        <f xml:space="preserve"> CoS!BB$74</f>
        <v>81004.371238274631</v>
      </c>
      <c r="BC17" s="653">
        <f xml:space="preserve"> CoS!BC$74</f>
        <v>64803.496990619708</v>
      </c>
      <c r="BD17" s="653">
        <f xml:space="preserve"> CoS!BD$74</f>
        <v>56703.059866792246</v>
      </c>
      <c r="BE17" s="653">
        <f xml:space="preserve"> CoS!BE$74</f>
        <v>56703.059866792246</v>
      </c>
      <c r="BF17" s="653">
        <f xml:space="preserve"> CoS!BF$74</f>
        <v>56703.059866792246</v>
      </c>
      <c r="BG17" s="653">
        <f xml:space="preserve"> CoS!BG$74</f>
        <v>56703.059866792246</v>
      </c>
      <c r="BH17" s="653">
        <f xml:space="preserve"> CoS!BH$74</f>
        <v>56703.059866792246</v>
      </c>
      <c r="BI17" s="653">
        <f xml:space="preserve"> CoS!BI$74</f>
        <v>76262.117628563195</v>
      </c>
      <c r="BJ17" s="653">
        <f xml:space="preserve"> CoS!BJ$74</f>
        <v>76262.117628563195</v>
      </c>
      <c r="BK17" s="653">
        <f xml:space="preserve"> CoS!BK$74</f>
        <v>85794.882332133595</v>
      </c>
      <c r="BL17" s="653">
        <f xml:space="preserve"> CoS!BL$74</f>
        <v>104860.41173927439</v>
      </c>
      <c r="BM17" s="653">
        <f xml:space="preserve"> CoS!BM$74</f>
        <v>104860.41173927439</v>
      </c>
      <c r="BN17" s="653">
        <f xml:space="preserve"> CoS!BN$74</f>
        <v>95327.647035703994</v>
      </c>
      <c r="BO17" s="653">
        <f xml:space="preserve"> CoS!BO$74</f>
        <v>76262.117628563195</v>
      </c>
      <c r="BP17" s="653">
        <f xml:space="preserve"> CoS!BP$74</f>
        <v>66729.352924992796</v>
      </c>
      <c r="BQ17" s="653">
        <f xml:space="preserve"> CoS!BQ$74</f>
        <v>66729.352924992796</v>
      </c>
      <c r="BR17" s="653">
        <f xml:space="preserve"> CoS!BR$74</f>
        <v>66729.352924992796</v>
      </c>
      <c r="BS17" s="653">
        <f xml:space="preserve"> CoS!BS$74</f>
        <v>66729.352924992796</v>
      </c>
      <c r="BT17" s="653">
        <f xml:space="preserve"> CoS!BT$74</f>
        <v>66729.352924992796</v>
      </c>
      <c r="BU17" s="653">
        <f xml:space="preserve"> CoS!BU$74</f>
        <v>91946.142286317932</v>
      </c>
      <c r="BV17" s="653">
        <f xml:space="preserve"> CoS!BV$74</f>
        <v>91946.142286317932</v>
      </c>
      <c r="BW17" s="653">
        <f xml:space="preserve"> CoS!BW$74</f>
        <v>103439.41007210767</v>
      </c>
      <c r="BX17" s="653">
        <f xml:space="preserve"> CoS!BX$74</f>
        <v>126425.94564368716</v>
      </c>
      <c r="BY17" s="653">
        <f xml:space="preserve"> CoS!BY$74</f>
        <v>126425.94564368716</v>
      </c>
      <c r="BZ17" s="653">
        <f xml:space="preserve"> CoS!BZ$74</f>
        <v>114932.67785789742</v>
      </c>
      <c r="CA17" s="653">
        <f xml:space="preserve"> CoS!CA$74</f>
        <v>91946.142286317932</v>
      </c>
      <c r="CB17" s="653">
        <f xml:space="preserve"> CoS!CB$74</f>
        <v>80452.874500528196</v>
      </c>
      <c r="CC17" s="653">
        <f xml:space="preserve"> CoS!CC$74</f>
        <v>80452.874500528196</v>
      </c>
      <c r="CD17" s="653">
        <f xml:space="preserve"> CoS!CD$74</f>
        <v>80452.874500528196</v>
      </c>
      <c r="CE17" s="653">
        <f xml:space="preserve"> CoS!CE$74</f>
        <v>80452.874500528196</v>
      </c>
      <c r="CF17" s="653">
        <f xml:space="preserve"> CoS!CF$74</f>
        <v>80452.874500528196</v>
      </c>
    </row>
    <row r="18" spans="1:84" ht="4.95" customHeight="1" x14ac:dyDescent="0.25">
      <c r="CF18" s="417"/>
    </row>
    <row r="19" spans="1:84" s="593" customFormat="1" x14ac:dyDescent="0.25">
      <c r="A19" s="591"/>
      <c r="B19" s="591"/>
      <c r="C19" s="592"/>
      <c r="E19" s="593" t="str">
        <f xml:space="preserve"> "Gross margin - " &amp; SetUp!$E$25</f>
        <v>Gross margin - Shoes</v>
      </c>
      <c r="G19" s="593" t="s">
        <v>50</v>
      </c>
      <c r="L19" s="593">
        <f xml:space="preserve"> IF( L9 &gt; 0, (L9 - L14) / L9, 0)</f>
        <v>0</v>
      </c>
      <c r="M19" s="593">
        <f t="shared" ref="M19:BX20" si="0" xml:space="preserve"> IF( M9 &gt; 0, (M9 - M14) / M9, 0)</f>
        <v>0.39916459274423483</v>
      </c>
      <c r="N19" s="593">
        <f t="shared" si="0"/>
        <v>0.39916459274423483</v>
      </c>
      <c r="O19" s="593">
        <f t="shared" si="0"/>
        <v>0.39916459274423477</v>
      </c>
      <c r="P19" s="593">
        <f t="shared" si="0"/>
        <v>0.39916459274423477</v>
      </c>
      <c r="Q19" s="593">
        <f t="shared" si="0"/>
        <v>0.41666465314974255</v>
      </c>
      <c r="R19" s="593">
        <f t="shared" si="0"/>
        <v>0.4166646531497426</v>
      </c>
      <c r="S19" s="593">
        <f t="shared" si="0"/>
        <v>0.41666465314974249</v>
      </c>
      <c r="T19" s="593">
        <f t="shared" si="0"/>
        <v>0.41666465314974255</v>
      </c>
      <c r="U19" s="593">
        <f t="shared" si="0"/>
        <v>0.41666465314974255</v>
      </c>
      <c r="V19" s="593">
        <f t="shared" si="0"/>
        <v>0.41666465314974255</v>
      </c>
      <c r="W19" s="593">
        <f t="shared" si="0"/>
        <v>0.41666465314974255</v>
      </c>
      <c r="X19" s="593">
        <f t="shared" si="0"/>
        <v>0.41666465314974255</v>
      </c>
      <c r="Y19" s="593">
        <f t="shared" si="0"/>
        <v>0.39916459274423483</v>
      </c>
      <c r="Z19" s="593">
        <f t="shared" si="0"/>
        <v>0.39916459274423483</v>
      </c>
      <c r="AA19" s="593">
        <f t="shared" si="0"/>
        <v>0.39916459274423477</v>
      </c>
      <c r="AB19" s="593">
        <f t="shared" si="0"/>
        <v>0.39916459274423477</v>
      </c>
      <c r="AC19" s="593">
        <f t="shared" si="0"/>
        <v>0.41666465314974255</v>
      </c>
      <c r="AD19" s="593">
        <f t="shared" si="0"/>
        <v>0.4166646531497426</v>
      </c>
      <c r="AE19" s="593">
        <f t="shared" si="0"/>
        <v>0.41666465314974249</v>
      </c>
      <c r="AF19" s="593">
        <f t="shared" si="0"/>
        <v>0.41666465314974255</v>
      </c>
      <c r="AG19" s="593">
        <f t="shared" si="0"/>
        <v>0.41666465314974255</v>
      </c>
      <c r="AH19" s="593">
        <f t="shared" si="0"/>
        <v>0.41666465314974255</v>
      </c>
      <c r="AI19" s="593">
        <f t="shared" si="0"/>
        <v>0.41666465314974255</v>
      </c>
      <c r="AJ19" s="593">
        <f t="shared" si="0"/>
        <v>0.41666465314974255</v>
      </c>
      <c r="AK19" s="593">
        <f t="shared" si="0"/>
        <v>0.40789047086606717</v>
      </c>
      <c r="AL19" s="593">
        <f t="shared" si="0"/>
        <v>0.40789047086606717</v>
      </c>
      <c r="AM19" s="593">
        <f t="shared" si="0"/>
        <v>0.40789047086606717</v>
      </c>
      <c r="AN19" s="593">
        <f t="shared" si="0"/>
        <v>0.40789047086606706</v>
      </c>
      <c r="AO19" s="593">
        <f t="shared" si="0"/>
        <v>0.42518293178860561</v>
      </c>
      <c r="AP19" s="593">
        <f t="shared" si="0"/>
        <v>0.42518293178860567</v>
      </c>
      <c r="AQ19" s="593">
        <f t="shared" si="0"/>
        <v>0.42518293178860567</v>
      </c>
      <c r="AR19" s="593">
        <f t="shared" si="0"/>
        <v>0.42518293178860567</v>
      </c>
      <c r="AS19" s="593">
        <f t="shared" si="0"/>
        <v>0.42518293178860567</v>
      </c>
      <c r="AT19" s="593">
        <f t="shared" si="0"/>
        <v>0.42518293178860567</v>
      </c>
      <c r="AU19" s="593">
        <f t="shared" si="0"/>
        <v>0.42518293178860567</v>
      </c>
      <c r="AV19" s="593">
        <f t="shared" si="0"/>
        <v>0.42518293178860567</v>
      </c>
      <c r="AW19" s="593">
        <f t="shared" si="0"/>
        <v>0.41656067576543465</v>
      </c>
      <c r="AX19" s="593">
        <f t="shared" si="0"/>
        <v>0.41656067576543465</v>
      </c>
      <c r="AY19" s="593">
        <f t="shared" si="0"/>
        <v>0.41656067576543476</v>
      </c>
      <c r="AZ19" s="593">
        <f t="shared" si="0"/>
        <v>0.41656067576543476</v>
      </c>
      <c r="BA19" s="593">
        <f t="shared" si="0"/>
        <v>0.43355405414119874</v>
      </c>
      <c r="BB19" s="593">
        <f t="shared" si="0"/>
        <v>0.4335540541411988</v>
      </c>
      <c r="BC19" s="593">
        <f t="shared" si="0"/>
        <v>0.43355405414119874</v>
      </c>
      <c r="BD19" s="593">
        <f t="shared" si="0"/>
        <v>0.43355405414119874</v>
      </c>
      <c r="BE19" s="593">
        <f t="shared" si="0"/>
        <v>0.43355405414119874</v>
      </c>
      <c r="BF19" s="593">
        <f t="shared" si="0"/>
        <v>0.43355405414119874</v>
      </c>
      <c r="BG19" s="593">
        <f t="shared" si="0"/>
        <v>0.43355405414119874</v>
      </c>
      <c r="BH19" s="593">
        <f t="shared" si="0"/>
        <v>0.43355405414119874</v>
      </c>
      <c r="BI19" s="593">
        <f t="shared" si="0"/>
        <v>0.42505736495331675</v>
      </c>
      <c r="BJ19" s="593">
        <f t="shared" si="0"/>
        <v>0.42505736495331675</v>
      </c>
      <c r="BK19" s="593">
        <f t="shared" si="0"/>
        <v>0.42505736495331681</v>
      </c>
      <c r="BL19" s="593">
        <f t="shared" si="0"/>
        <v>0.42505736495331681</v>
      </c>
      <c r="BM19" s="593">
        <f t="shared" si="0"/>
        <v>0.44180326694496774</v>
      </c>
      <c r="BN19" s="593">
        <f t="shared" si="0"/>
        <v>0.44180326694496774</v>
      </c>
      <c r="BO19" s="593">
        <f t="shared" si="0"/>
        <v>0.44180326694496774</v>
      </c>
      <c r="BP19" s="593">
        <f t="shared" si="0"/>
        <v>0.44180326694496769</v>
      </c>
      <c r="BQ19" s="593">
        <f t="shared" si="0"/>
        <v>0.44180326694496769</v>
      </c>
      <c r="BR19" s="593">
        <f t="shared" si="0"/>
        <v>0.44180326694496769</v>
      </c>
      <c r="BS19" s="593">
        <f t="shared" si="0"/>
        <v>0.44180326694496769</v>
      </c>
      <c r="BT19" s="593">
        <f t="shared" si="0"/>
        <v>0.44180326694496769</v>
      </c>
      <c r="BU19" s="593">
        <f t="shared" si="0"/>
        <v>0.43343031594914222</v>
      </c>
      <c r="BV19" s="593">
        <f t="shared" si="0"/>
        <v>0.43343031594914222</v>
      </c>
      <c r="BW19" s="593">
        <f t="shared" si="0"/>
        <v>0.43343031594914228</v>
      </c>
      <c r="BX19" s="593">
        <f t="shared" si="0"/>
        <v>0.43343031594914222</v>
      </c>
      <c r="BY19" s="593">
        <f t="shared" ref="BY19:CE22" si="1" xml:space="preserve"> IF( BY9 &gt; 0, (BY9 - BY14) / BY9, 0)</f>
        <v>0.44993234558169154</v>
      </c>
      <c r="BZ19" s="593">
        <f t="shared" si="1"/>
        <v>0.44993234558169148</v>
      </c>
      <c r="CA19" s="593">
        <f t="shared" si="1"/>
        <v>0.44993234558169148</v>
      </c>
      <c r="CB19" s="593">
        <f t="shared" si="1"/>
        <v>0.44993234558169148</v>
      </c>
      <c r="CC19" s="593">
        <f t="shared" si="1"/>
        <v>0.44993234558169148</v>
      </c>
      <c r="CD19" s="593">
        <f t="shared" si="1"/>
        <v>0.44993234558169148</v>
      </c>
      <c r="CE19" s="593">
        <f t="shared" si="1"/>
        <v>0.44993234558169148</v>
      </c>
      <c r="CF19" s="593">
        <f t="shared" ref="CF19" si="2" xml:space="preserve"> IF( CF9 &gt; 0, (CF9 - CF14) / CF9, 0)</f>
        <v>0.44993234558169148</v>
      </c>
    </row>
    <row r="20" spans="1:84" s="593" customFormat="1" x14ac:dyDescent="0.25">
      <c r="A20" s="591"/>
      <c r="B20" s="591"/>
      <c r="C20" s="592"/>
      <c r="E20" s="593" t="str">
        <f xml:space="preserve"> "Gross margin - " &amp; SetUp!$E$26</f>
        <v>Gross margin - Trainers</v>
      </c>
      <c r="G20" s="593" t="s">
        <v>50</v>
      </c>
      <c r="L20" s="593">
        <f t="shared" ref="L20:AA22" si="3" xml:space="preserve"> IF( L10 &gt; 0, (L10 - L15) / L10, 0)</f>
        <v>0</v>
      </c>
      <c r="M20" s="593">
        <f t="shared" si="3"/>
        <v>0.38581269480521779</v>
      </c>
      <c r="N20" s="593">
        <f t="shared" si="3"/>
        <v>0.38581269480521779</v>
      </c>
      <c r="O20" s="593">
        <f t="shared" si="3"/>
        <v>0.38581269480521785</v>
      </c>
      <c r="P20" s="593">
        <f t="shared" si="3"/>
        <v>0.3858126948052179</v>
      </c>
      <c r="Q20" s="593">
        <f t="shared" si="3"/>
        <v>0.40370164544195913</v>
      </c>
      <c r="R20" s="593">
        <f t="shared" si="3"/>
        <v>0.40370164544195913</v>
      </c>
      <c r="S20" s="593">
        <f t="shared" si="3"/>
        <v>0.40370164544195908</v>
      </c>
      <c r="T20" s="593">
        <f t="shared" si="3"/>
        <v>0.40370164544195908</v>
      </c>
      <c r="U20" s="593">
        <f t="shared" si="3"/>
        <v>0.40370164544195908</v>
      </c>
      <c r="V20" s="593">
        <f t="shared" si="3"/>
        <v>0.40370164544195908</v>
      </c>
      <c r="W20" s="593">
        <f t="shared" si="3"/>
        <v>0.40370164544195908</v>
      </c>
      <c r="X20" s="593">
        <f t="shared" si="3"/>
        <v>0.40370164544195908</v>
      </c>
      <c r="Y20" s="593">
        <f t="shared" si="3"/>
        <v>0.40423831396106125</v>
      </c>
      <c r="Z20" s="593">
        <f t="shared" si="3"/>
        <v>0.40423831396106125</v>
      </c>
      <c r="AA20" s="593">
        <f t="shared" si="3"/>
        <v>0.40423831396106125</v>
      </c>
      <c r="AB20" s="593">
        <f t="shared" si="0"/>
        <v>0.40423831396106125</v>
      </c>
      <c r="AC20" s="593">
        <f t="shared" si="0"/>
        <v>0.42159059607870047</v>
      </c>
      <c r="AD20" s="593">
        <f t="shared" si="0"/>
        <v>0.42159059607870042</v>
      </c>
      <c r="AE20" s="593">
        <f t="shared" si="0"/>
        <v>0.42159059607870036</v>
      </c>
      <c r="AF20" s="593">
        <f t="shared" si="0"/>
        <v>0.42159059607870036</v>
      </c>
      <c r="AG20" s="593">
        <f t="shared" si="0"/>
        <v>0.42159059607870036</v>
      </c>
      <c r="AH20" s="593">
        <f t="shared" si="0"/>
        <v>0.42159059607870036</v>
      </c>
      <c r="AI20" s="593">
        <f t="shared" si="0"/>
        <v>0.42159059607870036</v>
      </c>
      <c r="AJ20" s="593">
        <f t="shared" si="0"/>
        <v>0.42159059607870036</v>
      </c>
      <c r="AK20" s="593">
        <f t="shared" si="0"/>
        <v>0.41289050688986484</v>
      </c>
      <c r="AL20" s="593">
        <f t="shared" si="0"/>
        <v>0.41289050688986484</v>
      </c>
      <c r="AM20" s="593">
        <f t="shared" si="0"/>
        <v>0.41289050688986495</v>
      </c>
      <c r="AN20" s="593">
        <f t="shared" si="0"/>
        <v>0.41289050688986478</v>
      </c>
      <c r="AO20" s="593">
        <f t="shared" si="0"/>
        <v>0.43003694258683517</v>
      </c>
      <c r="AP20" s="593">
        <f t="shared" si="0"/>
        <v>0.43003694258683522</v>
      </c>
      <c r="AQ20" s="593">
        <f t="shared" si="0"/>
        <v>0.43003694258683511</v>
      </c>
      <c r="AR20" s="593">
        <f t="shared" si="0"/>
        <v>0.43003694258683522</v>
      </c>
      <c r="AS20" s="593">
        <f t="shared" si="0"/>
        <v>0.43003694258683522</v>
      </c>
      <c r="AT20" s="593">
        <f t="shared" si="0"/>
        <v>0.43003694258683522</v>
      </c>
      <c r="AU20" s="593">
        <f t="shared" si="0"/>
        <v>0.43003694258683522</v>
      </c>
      <c r="AV20" s="593">
        <f t="shared" si="0"/>
        <v>0.43003694258683522</v>
      </c>
      <c r="AW20" s="593">
        <f t="shared" si="0"/>
        <v>0.42148749672563779</v>
      </c>
      <c r="AX20" s="593">
        <f t="shared" si="0"/>
        <v>0.42148749672563779</v>
      </c>
      <c r="AY20" s="593">
        <f t="shared" si="0"/>
        <v>0.42148749672563773</v>
      </c>
      <c r="AZ20" s="593">
        <f t="shared" si="0"/>
        <v>0.42148749672563784</v>
      </c>
      <c r="BA20" s="593">
        <f t="shared" si="0"/>
        <v>0.43833737546178425</v>
      </c>
      <c r="BB20" s="593">
        <f t="shared" si="0"/>
        <v>0.43833737546178431</v>
      </c>
      <c r="BC20" s="593">
        <f t="shared" si="0"/>
        <v>0.43833737546178431</v>
      </c>
      <c r="BD20" s="593">
        <f t="shared" si="0"/>
        <v>0.43833737546178431</v>
      </c>
      <c r="BE20" s="593">
        <f t="shared" si="0"/>
        <v>0.43833737546178431</v>
      </c>
      <c r="BF20" s="593">
        <f t="shared" si="0"/>
        <v>0.43833737546178431</v>
      </c>
      <c r="BG20" s="593">
        <f t="shared" si="0"/>
        <v>0.43833737546178431</v>
      </c>
      <c r="BH20" s="593">
        <f t="shared" si="0"/>
        <v>0.43833737546178431</v>
      </c>
      <c r="BI20" s="593">
        <f t="shared" si="0"/>
        <v>0.42991243609371105</v>
      </c>
      <c r="BJ20" s="593">
        <f t="shared" si="0"/>
        <v>0.42991243609371105</v>
      </c>
      <c r="BK20" s="593">
        <f t="shared" si="0"/>
        <v>0.4299124360937111</v>
      </c>
      <c r="BL20" s="593">
        <f t="shared" si="0"/>
        <v>0.4299124360937111</v>
      </c>
      <c r="BM20" s="593">
        <f t="shared" si="0"/>
        <v>0.44651692824632144</v>
      </c>
      <c r="BN20" s="593">
        <f t="shared" si="0"/>
        <v>0.44651692824632139</v>
      </c>
      <c r="BO20" s="593">
        <f t="shared" si="0"/>
        <v>0.44651692824632139</v>
      </c>
      <c r="BP20" s="593">
        <f t="shared" si="0"/>
        <v>0.44651692824632139</v>
      </c>
      <c r="BQ20" s="593">
        <f t="shared" si="0"/>
        <v>0.44651692824632139</v>
      </c>
      <c r="BR20" s="593">
        <f t="shared" si="0"/>
        <v>0.44651692824632139</v>
      </c>
      <c r="BS20" s="593">
        <f t="shared" si="0"/>
        <v>0.44651692824632139</v>
      </c>
      <c r="BT20" s="593">
        <f t="shared" si="0"/>
        <v>0.44651692824632139</v>
      </c>
      <c r="BU20" s="593">
        <f t="shared" si="0"/>
        <v>0.43821468217001613</v>
      </c>
      <c r="BV20" s="593">
        <f t="shared" si="0"/>
        <v>0.43821468217001613</v>
      </c>
      <c r="BW20" s="593">
        <f t="shared" si="0"/>
        <v>0.43821468217001619</v>
      </c>
      <c r="BX20" s="593">
        <f t="shared" si="0"/>
        <v>0.43821468217001619</v>
      </c>
      <c r="BY20" s="593">
        <f t="shared" si="1"/>
        <v>0.45457736133011284</v>
      </c>
      <c r="BZ20" s="593">
        <f t="shared" si="1"/>
        <v>0.45457736133011278</v>
      </c>
      <c r="CA20" s="593">
        <f t="shared" si="1"/>
        <v>0.45457736133011273</v>
      </c>
      <c r="CB20" s="593">
        <f t="shared" si="1"/>
        <v>0.45457736133011284</v>
      </c>
      <c r="CC20" s="593">
        <f t="shared" si="1"/>
        <v>0.45457736133011284</v>
      </c>
      <c r="CD20" s="593">
        <f t="shared" si="1"/>
        <v>0.45457736133011284</v>
      </c>
      <c r="CE20" s="593">
        <f t="shared" si="1"/>
        <v>0.45457736133011284</v>
      </c>
      <c r="CF20" s="593">
        <f t="shared" ref="CF20" si="4" xml:space="preserve"> IF( CF10 &gt; 0, (CF10 - CF15) / CF10, 0)</f>
        <v>0.45457736133011284</v>
      </c>
    </row>
    <row r="21" spans="1:84" s="593" customFormat="1" x14ac:dyDescent="0.25">
      <c r="A21" s="591"/>
      <c r="B21" s="591"/>
      <c r="C21" s="592"/>
      <c r="E21" s="593" t="str">
        <f xml:space="preserve"> "Gross margin - " &amp; SetUp!$E$27</f>
        <v>Gross margin - Boots</v>
      </c>
      <c r="G21" s="593" t="s">
        <v>50</v>
      </c>
      <c r="L21" s="593">
        <f t="shared" si="3"/>
        <v>0</v>
      </c>
      <c r="M21" s="593">
        <f t="shared" ref="M21:BX22" si="5" xml:space="preserve"> IF( M11 &gt; 0, (M11 - M16) / M11, 0)</f>
        <v>0.49930382728686223</v>
      </c>
      <c r="N21" s="593">
        <f t="shared" si="5"/>
        <v>0.49930382728686223</v>
      </c>
      <c r="O21" s="593">
        <f t="shared" si="5"/>
        <v>0.4993038272868624</v>
      </c>
      <c r="P21" s="593">
        <f t="shared" si="5"/>
        <v>0.49930382728686229</v>
      </c>
      <c r="Q21" s="593">
        <f t="shared" si="5"/>
        <v>0.51388721095811873</v>
      </c>
      <c r="R21" s="593">
        <f t="shared" si="5"/>
        <v>0.51388721095811873</v>
      </c>
      <c r="S21" s="593">
        <f t="shared" si="5"/>
        <v>0.51388721095811873</v>
      </c>
      <c r="T21" s="593">
        <f t="shared" si="5"/>
        <v>0.51388721095811873</v>
      </c>
      <c r="U21" s="593">
        <f t="shared" si="5"/>
        <v>0.51388721095811873</v>
      </c>
      <c r="V21" s="593">
        <f t="shared" si="5"/>
        <v>0.51388721095811873</v>
      </c>
      <c r="W21" s="593">
        <f t="shared" si="5"/>
        <v>0.51388721095811873</v>
      </c>
      <c r="X21" s="593">
        <f t="shared" si="5"/>
        <v>0.51388721095811873</v>
      </c>
      <c r="Y21" s="593">
        <f t="shared" si="5"/>
        <v>0.54937344455817605</v>
      </c>
      <c r="Z21" s="593">
        <f t="shared" si="5"/>
        <v>0.54937344455817605</v>
      </c>
      <c r="AA21" s="593">
        <f t="shared" si="5"/>
        <v>0.54937344455817605</v>
      </c>
      <c r="AB21" s="593">
        <f t="shared" si="5"/>
        <v>0.54937344455817605</v>
      </c>
      <c r="AC21" s="593">
        <f t="shared" si="5"/>
        <v>0.56249848986230688</v>
      </c>
      <c r="AD21" s="593">
        <f t="shared" si="5"/>
        <v>0.56249848986230688</v>
      </c>
      <c r="AE21" s="593">
        <f t="shared" si="5"/>
        <v>0.56249848986230699</v>
      </c>
      <c r="AF21" s="593">
        <f t="shared" si="5"/>
        <v>0.56249848986230688</v>
      </c>
      <c r="AG21" s="593">
        <f t="shared" si="5"/>
        <v>0.56249848986230688</v>
      </c>
      <c r="AH21" s="593">
        <f t="shared" si="5"/>
        <v>0.56249848986230688</v>
      </c>
      <c r="AI21" s="593">
        <f t="shared" si="5"/>
        <v>0.56249848986230688</v>
      </c>
      <c r="AJ21" s="593">
        <f t="shared" si="5"/>
        <v>0.56249848986230688</v>
      </c>
      <c r="AK21" s="593">
        <f t="shared" si="5"/>
        <v>0.55591785314955033</v>
      </c>
      <c r="AL21" s="593">
        <f t="shared" si="5"/>
        <v>0.55591785314955033</v>
      </c>
      <c r="AM21" s="593">
        <f t="shared" si="5"/>
        <v>0.55591785314955033</v>
      </c>
      <c r="AN21" s="593">
        <f t="shared" si="5"/>
        <v>0.55591785314955033</v>
      </c>
      <c r="AO21" s="593">
        <f t="shared" si="5"/>
        <v>0.56888719884145422</v>
      </c>
      <c r="AP21" s="593">
        <f t="shared" si="5"/>
        <v>0.56888719884145422</v>
      </c>
      <c r="AQ21" s="593">
        <f t="shared" si="5"/>
        <v>0.56888719884145422</v>
      </c>
      <c r="AR21" s="593">
        <f t="shared" si="5"/>
        <v>0.56888719884145422</v>
      </c>
      <c r="AS21" s="593">
        <f t="shared" si="5"/>
        <v>0.56888719884145422</v>
      </c>
      <c r="AT21" s="593">
        <f t="shared" si="5"/>
        <v>0.56888719884145422</v>
      </c>
      <c r="AU21" s="593">
        <f t="shared" si="5"/>
        <v>0.56888719884145422</v>
      </c>
      <c r="AV21" s="593">
        <f t="shared" si="5"/>
        <v>0.56888719884145422</v>
      </c>
      <c r="AW21" s="593">
        <f t="shared" si="5"/>
        <v>0.56242050682407618</v>
      </c>
      <c r="AX21" s="593">
        <f t="shared" si="5"/>
        <v>0.56242050682407618</v>
      </c>
      <c r="AY21" s="593">
        <f t="shared" si="5"/>
        <v>0.56242050682407596</v>
      </c>
      <c r="AZ21" s="593">
        <f t="shared" si="5"/>
        <v>0.56242050682407607</v>
      </c>
      <c r="BA21" s="593">
        <f t="shared" si="5"/>
        <v>0.57516554060589908</v>
      </c>
      <c r="BB21" s="593">
        <f t="shared" si="5"/>
        <v>0.57516554060589908</v>
      </c>
      <c r="BC21" s="593">
        <f t="shared" si="5"/>
        <v>0.57516554060589908</v>
      </c>
      <c r="BD21" s="593">
        <f t="shared" si="5"/>
        <v>0.57516554060589919</v>
      </c>
      <c r="BE21" s="593">
        <f t="shared" si="5"/>
        <v>0.57516554060589919</v>
      </c>
      <c r="BF21" s="593">
        <f t="shared" si="5"/>
        <v>0.57516554060589919</v>
      </c>
      <c r="BG21" s="593">
        <f t="shared" si="5"/>
        <v>0.57516554060589919</v>
      </c>
      <c r="BH21" s="593">
        <f t="shared" si="5"/>
        <v>0.57516554060589919</v>
      </c>
      <c r="BI21" s="593">
        <f t="shared" si="5"/>
        <v>0.56879302371498763</v>
      </c>
      <c r="BJ21" s="593">
        <f t="shared" si="5"/>
        <v>0.56879302371498763</v>
      </c>
      <c r="BK21" s="593">
        <f t="shared" si="5"/>
        <v>0.56879302371498752</v>
      </c>
      <c r="BL21" s="593">
        <f t="shared" si="5"/>
        <v>0.56879302371498763</v>
      </c>
      <c r="BM21" s="593">
        <f t="shared" si="5"/>
        <v>0.58135245020872583</v>
      </c>
      <c r="BN21" s="593">
        <f t="shared" si="5"/>
        <v>0.58135245020872583</v>
      </c>
      <c r="BO21" s="593">
        <f t="shared" si="5"/>
        <v>0.58135245020872572</v>
      </c>
      <c r="BP21" s="593">
        <f t="shared" si="5"/>
        <v>0.58135245020872583</v>
      </c>
      <c r="BQ21" s="593">
        <f t="shared" si="5"/>
        <v>0.58135245020872583</v>
      </c>
      <c r="BR21" s="593">
        <f t="shared" si="5"/>
        <v>0.58135245020872583</v>
      </c>
      <c r="BS21" s="593">
        <f t="shared" si="5"/>
        <v>0.58135245020872583</v>
      </c>
      <c r="BT21" s="593">
        <f t="shared" si="5"/>
        <v>0.58135245020872583</v>
      </c>
      <c r="BU21" s="593">
        <f t="shared" si="5"/>
        <v>0.57507273696185668</v>
      </c>
      <c r="BV21" s="593">
        <f t="shared" si="5"/>
        <v>0.57507273696185668</v>
      </c>
      <c r="BW21" s="593">
        <f t="shared" si="5"/>
        <v>0.57507273696185668</v>
      </c>
      <c r="BX21" s="593">
        <f t="shared" si="5"/>
        <v>0.57507273696185668</v>
      </c>
      <c r="BY21" s="593">
        <f t="shared" si="1"/>
        <v>0.58744925918626867</v>
      </c>
      <c r="BZ21" s="593">
        <f t="shared" si="1"/>
        <v>0.58744925918626856</v>
      </c>
      <c r="CA21" s="593">
        <f t="shared" si="1"/>
        <v>0.58744925918626867</v>
      </c>
      <c r="CB21" s="593">
        <f t="shared" si="1"/>
        <v>0.58744925918626867</v>
      </c>
      <c r="CC21" s="593">
        <f t="shared" si="1"/>
        <v>0.58744925918626867</v>
      </c>
      <c r="CD21" s="593">
        <f t="shared" si="1"/>
        <v>0.58744925918626867</v>
      </c>
      <c r="CE21" s="593">
        <f t="shared" si="1"/>
        <v>0.58744925918626867</v>
      </c>
      <c r="CF21" s="593">
        <f t="shared" ref="CF21" si="6" xml:space="preserve"> IF( CF11 &gt; 0, (CF11 - CF16) / CF11, 0)</f>
        <v>0.58744925918626867</v>
      </c>
    </row>
    <row r="22" spans="1:84" s="593" customFormat="1" x14ac:dyDescent="0.25">
      <c r="A22" s="591"/>
      <c r="B22" s="591"/>
      <c r="C22" s="592"/>
      <c r="E22" s="593" t="s">
        <v>130</v>
      </c>
      <c r="G22" s="593" t="s">
        <v>50</v>
      </c>
      <c r="L22" s="593">
        <f t="shared" si="3"/>
        <v>0</v>
      </c>
      <c r="M22" s="593">
        <f t="shared" si="5"/>
        <v>0.4329993805692624</v>
      </c>
      <c r="N22" s="593">
        <f t="shared" si="5"/>
        <v>0.4329993805692624</v>
      </c>
      <c r="O22" s="593">
        <f t="shared" si="5"/>
        <v>0.43299938056926246</v>
      </c>
      <c r="P22" s="593">
        <f t="shared" si="5"/>
        <v>0.43299938056926246</v>
      </c>
      <c r="Q22" s="593">
        <f t="shared" si="5"/>
        <v>0.44951396171773061</v>
      </c>
      <c r="R22" s="593">
        <f t="shared" si="5"/>
        <v>0.44951396171773061</v>
      </c>
      <c r="S22" s="593">
        <f t="shared" si="5"/>
        <v>0.44951396171773056</v>
      </c>
      <c r="T22" s="593">
        <f t="shared" si="5"/>
        <v>0.44951396171773061</v>
      </c>
      <c r="U22" s="593">
        <f t="shared" si="5"/>
        <v>0.44951396171773061</v>
      </c>
      <c r="V22" s="593">
        <f t="shared" si="5"/>
        <v>0.44951396171773061</v>
      </c>
      <c r="W22" s="593">
        <f t="shared" si="5"/>
        <v>0.44951396171773061</v>
      </c>
      <c r="X22" s="593">
        <f t="shared" si="5"/>
        <v>0.44951396171773061</v>
      </c>
      <c r="Y22" s="593">
        <f t="shared" si="5"/>
        <v>0.46302004463758367</v>
      </c>
      <c r="Z22" s="593">
        <f t="shared" si="5"/>
        <v>0.46302004463758367</v>
      </c>
      <c r="AA22" s="593">
        <f t="shared" si="5"/>
        <v>0.46302004463758356</v>
      </c>
      <c r="AB22" s="593">
        <f t="shared" si="5"/>
        <v>0.46302004463758351</v>
      </c>
      <c r="AC22" s="593">
        <f t="shared" si="5"/>
        <v>0.47866023751221709</v>
      </c>
      <c r="AD22" s="593">
        <f t="shared" si="5"/>
        <v>0.47866023751221709</v>
      </c>
      <c r="AE22" s="593">
        <f t="shared" si="5"/>
        <v>0.4786602375122172</v>
      </c>
      <c r="AF22" s="593">
        <f t="shared" si="5"/>
        <v>0.4786602375122172</v>
      </c>
      <c r="AG22" s="593">
        <f t="shared" si="5"/>
        <v>0.4786602375122172</v>
      </c>
      <c r="AH22" s="593">
        <f t="shared" si="5"/>
        <v>0.4786602375122172</v>
      </c>
      <c r="AI22" s="593">
        <f t="shared" si="5"/>
        <v>0.4786602375122172</v>
      </c>
      <c r="AJ22" s="593">
        <f t="shared" si="5"/>
        <v>0.4786602375122172</v>
      </c>
      <c r="AK22" s="593">
        <f t="shared" si="5"/>
        <v>0.47704995113966026</v>
      </c>
      <c r="AL22" s="593">
        <f t="shared" si="5"/>
        <v>0.47704995113966026</v>
      </c>
      <c r="AM22" s="593">
        <f t="shared" si="5"/>
        <v>0.47704995113966031</v>
      </c>
      <c r="AN22" s="593">
        <f t="shared" si="5"/>
        <v>0.47704995113966026</v>
      </c>
      <c r="AO22" s="593">
        <f t="shared" si="5"/>
        <v>0.49232262087288375</v>
      </c>
      <c r="AP22" s="593">
        <f t="shared" si="5"/>
        <v>0.49232262087288375</v>
      </c>
      <c r="AQ22" s="593">
        <f t="shared" si="5"/>
        <v>0.4923226208728837</v>
      </c>
      <c r="AR22" s="593">
        <f t="shared" si="5"/>
        <v>0.49232262087288375</v>
      </c>
      <c r="AS22" s="593">
        <f t="shared" si="5"/>
        <v>0.49232262087288375</v>
      </c>
      <c r="AT22" s="593">
        <f t="shared" si="5"/>
        <v>0.49232262087288375</v>
      </c>
      <c r="AU22" s="593">
        <f t="shared" si="5"/>
        <v>0.49232262087288375</v>
      </c>
      <c r="AV22" s="593">
        <f t="shared" si="5"/>
        <v>0.49232262087288375</v>
      </c>
      <c r="AW22" s="593">
        <f t="shared" si="5"/>
        <v>0.49179532557291017</v>
      </c>
      <c r="AX22" s="593">
        <f t="shared" si="5"/>
        <v>0.49179532557291017</v>
      </c>
      <c r="AY22" s="593">
        <f t="shared" si="5"/>
        <v>0.49179532557291017</v>
      </c>
      <c r="AZ22" s="593">
        <f t="shared" si="5"/>
        <v>0.49179532557291022</v>
      </c>
      <c r="BA22" s="593">
        <f t="shared" si="5"/>
        <v>0.50659740346884485</v>
      </c>
      <c r="BB22" s="593">
        <f t="shared" si="5"/>
        <v>0.50659740346884485</v>
      </c>
      <c r="BC22" s="593">
        <f t="shared" si="5"/>
        <v>0.50659740346884485</v>
      </c>
      <c r="BD22" s="593">
        <f t="shared" si="5"/>
        <v>0.50659740346884485</v>
      </c>
      <c r="BE22" s="593">
        <f t="shared" si="5"/>
        <v>0.50659740346884485</v>
      </c>
      <c r="BF22" s="593">
        <f t="shared" si="5"/>
        <v>0.50659740346884485</v>
      </c>
      <c r="BG22" s="593">
        <f t="shared" si="5"/>
        <v>0.50659740346884485</v>
      </c>
      <c r="BH22" s="593">
        <f t="shared" si="5"/>
        <v>0.50659740346884485</v>
      </c>
      <c r="BI22" s="593">
        <f t="shared" si="5"/>
        <v>0.50678094876576729</v>
      </c>
      <c r="BJ22" s="593">
        <f t="shared" si="5"/>
        <v>0.50678094876576729</v>
      </c>
      <c r="BK22" s="593">
        <f t="shared" si="5"/>
        <v>0.50678094876576718</v>
      </c>
      <c r="BL22" s="593">
        <f t="shared" si="5"/>
        <v>0.50678094876576729</v>
      </c>
      <c r="BM22" s="593">
        <f t="shared" si="5"/>
        <v>0.52114655219977402</v>
      </c>
      <c r="BN22" s="593">
        <f t="shared" si="5"/>
        <v>0.5211465521997739</v>
      </c>
      <c r="BO22" s="593">
        <f t="shared" si="5"/>
        <v>0.52114655219977402</v>
      </c>
      <c r="BP22" s="593">
        <f t="shared" si="5"/>
        <v>0.52114655219977402</v>
      </c>
      <c r="BQ22" s="593">
        <f t="shared" si="5"/>
        <v>0.52114655219977402</v>
      </c>
      <c r="BR22" s="593">
        <f t="shared" si="5"/>
        <v>0.52114655219977402</v>
      </c>
      <c r="BS22" s="593">
        <f t="shared" si="5"/>
        <v>0.52114655219977402</v>
      </c>
      <c r="BT22" s="593">
        <f t="shared" si="5"/>
        <v>0.52114655219977402</v>
      </c>
      <c r="BU22" s="593">
        <f t="shared" si="5"/>
        <v>0.52032348250021743</v>
      </c>
      <c r="BV22" s="593">
        <f t="shared" si="5"/>
        <v>0.52032348250021743</v>
      </c>
      <c r="BW22" s="593">
        <f t="shared" si="5"/>
        <v>0.52032348250021754</v>
      </c>
      <c r="BX22" s="593">
        <f t="shared" si="5"/>
        <v>0.52032348250021743</v>
      </c>
      <c r="BY22" s="593">
        <f t="shared" si="1"/>
        <v>0.5342946432040947</v>
      </c>
      <c r="BZ22" s="593">
        <f t="shared" si="1"/>
        <v>0.5342946432040947</v>
      </c>
      <c r="CA22" s="593">
        <f t="shared" si="1"/>
        <v>0.53429464320409459</v>
      </c>
      <c r="CB22" s="593">
        <f t="shared" si="1"/>
        <v>0.5342946432040947</v>
      </c>
      <c r="CC22" s="593">
        <f t="shared" si="1"/>
        <v>0.5342946432040947</v>
      </c>
      <c r="CD22" s="593">
        <f t="shared" si="1"/>
        <v>0.5342946432040947</v>
      </c>
      <c r="CE22" s="593">
        <f t="shared" si="1"/>
        <v>0.5342946432040947</v>
      </c>
      <c r="CF22" s="593">
        <f t="shared" ref="CF22" si="7" xml:space="preserve"> IF( CF12 &gt; 0, (CF12 - CF17) / CF12, 0)</f>
        <v>0.5342946432040947</v>
      </c>
    </row>
    <row r="23" spans="1:84" x14ac:dyDescent="0.25">
      <c r="CF23" s="417"/>
    </row>
    <row r="24" spans="1:84" x14ac:dyDescent="0.25">
      <c r="CF24" s="417"/>
    </row>
    <row r="25" spans="1:84" s="332" customFormat="1" x14ac:dyDescent="0.25">
      <c r="A25" s="336"/>
      <c r="B25" s="350" t="s">
        <v>215</v>
      </c>
      <c r="C25" s="350"/>
      <c r="D25" s="334"/>
      <c r="E25" s="335"/>
      <c r="F25" s="335"/>
      <c r="G25" s="364"/>
      <c r="H25" s="335"/>
      <c r="I25" s="335"/>
      <c r="J25" s="334"/>
      <c r="K25" s="334"/>
      <c r="L25" s="334"/>
      <c r="M25" s="334"/>
      <c r="N25" s="334"/>
      <c r="O25" s="334"/>
      <c r="P25" s="334"/>
      <c r="Q25" s="334"/>
      <c r="R25" s="334"/>
      <c r="S25" s="334"/>
      <c r="T25" s="334"/>
      <c r="U25" s="334"/>
      <c r="V25" s="334"/>
      <c r="W25" s="334"/>
      <c r="X25" s="334"/>
      <c r="Y25" s="334"/>
      <c r="Z25" s="334"/>
      <c r="AA25" s="334"/>
      <c r="AB25" s="334"/>
      <c r="AC25" s="334"/>
      <c r="AD25" s="334"/>
      <c r="AE25" s="417"/>
      <c r="AF25" s="417"/>
      <c r="AG25" s="417"/>
      <c r="AH25" s="417"/>
      <c r="AI25" s="417"/>
      <c r="AJ25" s="417"/>
      <c r="AK25" s="417"/>
      <c r="AL25" s="417"/>
      <c r="AM25" s="417"/>
      <c r="AN25" s="417"/>
      <c r="AO25" s="417"/>
      <c r="AP25" s="417"/>
      <c r="AQ25" s="417"/>
      <c r="AR25" s="417"/>
      <c r="AS25" s="417"/>
      <c r="AT25" s="417"/>
      <c r="AU25" s="417"/>
      <c r="AV25" s="417"/>
      <c r="AW25" s="417"/>
      <c r="AX25" s="417"/>
      <c r="AY25" s="417"/>
      <c r="AZ25" s="417"/>
      <c r="BA25" s="417"/>
      <c r="BB25" s="417"/>
      <c r="BC25" s="417"/>
      <c r="BD25" s="417"/>
      <c r="BE25" s="417"/>
      <c r="BF25" s="417"/>
      <c r="BG25" s="417"/>
      <c r="BH25" s="417"/>
      <c r="BI25" s="417"/>
      <c r="BJ25" s="417"/>
      <c r="BK25" s="417"/>
      <c r="BL25" s="417"/>
      <c r="BM25" s="417"/>
      <c r="BN25" s="417"/>
      <c r="BO25" s="417"/>
      <c r="BP25" s="417"/>
      <c r="BQ25" s="417"/>
      <c r="BR25" s="417"/>
      <c r="BS25" s="417"/>
      <c r="BT25" s="417"/>
      <c r="BU25" s="417"/>
      <c r="BV25" s="417"/>
      <c r="BW25" s="417"/>
      <c r="BX25" s="417"/>
      <c r="BY25" s="417"/>
      <c r="BZ25" s="417"/>
      <c r="CA25" s="417"/>
      <c r="CB25" s="417"/>
      <c r="CC25" s="417"/>
      <c r="CD25" s="417"/>
      <c r="CE25" s="417"/>
      <c r="CF25" s="417"/>
    </row>
    <row r="26" spans="1:84" s="332" customFormat="1" x14ac:dyDescent="0.25">
      <c r="A26" s="336"/>
      <c r="B26" s="333"/>
      <c r="C26" s="350"/>
      <c r="D26" s="334"/>
      <c r="E26" s="335"/>
      <c r="F26" s="335"/>
      <c r="G26" s="364"/>
      <c r="H26" s="335"/>
      <c r="I26" s="335"/>
      <c r="J26" s="334"/>
      <c r="K26" s="334"/>
      <c r="L26" s="334"/>
      <c r="M26" s="334"/>
      <c r="N26" s="334"/>
      <c r="O26" s="334"/>
      <c r="P26" s="334"/>
      <c r="Q26" s="334"/>
      <c r="R26" s="334"/>
      <c r="S26" s="334"/>
      <c r="T26" s="334"/>
      <c r="U26" s="334"/>
      <c r="V26" s="334"/>
      <c r="W26" s="334"/>
      <c r="X26" s="334"/>
      <c r="Y26" s="334"/>
      <c r="Z26" s="334"/>
      <c r="AA26" s="334"/>
      <c r="AB26" s="334"/>
      <c r="AC26" s="334"/>
      <c r="AD26" s="334"/>
      <c r="AE26" s="417"/>
      <c r="AF26" s="417"/>
      <c r="AG26" s="417"/>
      <c r="AH26" s="417"/>
      <c r="AI26" s="417"/>
      <c r="AJ26" s="417"/>
      <c r="AK26" s="417"/>
      <c r="AL26" s="417"/>
      <c r="AM26" s="417"/>
      <c r="AN26" s="417"/>
      <c r="AO26" s="417"/>
      <c r="AP26" s="417"/>
      <c r="AQ26" s="417"/>
      <c r="AR26" s="417"/>
      <c r="AS26" s="417"/>
      <c r="AT26" s="417"/>
      <c r="AU26" s="417"/>
      <c r="AV26" s="417"/>
      <c r="AW26" s="417"/>
      <c r="AX26" s="417"/>
      <c r="AY26" s="417"/>
      <c r="AZ26" s="417"/>
      <c r="BA26" s="417"/>
      <c r="BB26" s="417"/>
      <c r="BC26" s="417"/>
      <c r="BD26" s="417"/>
      <c r="BE26" s="417"/>
      <c r="BF26" s="417"/>
      <c r="BG26" s="417"/>
      <c r="BH26" s="417"/>
      <c r="BI26" s="417"/>
      <c r="BJ26" s="417"/>
      <c r="BK26" s="417"/>
      <c r="BL26" s="417"/>
      <c r="BM26" s="417"/>
      <c r="BN26" s="417"/>
      <c r="BO26" s="417"/>
      <c r="BP26" s="417"/>
      <c r="BQ26" s="417"/>
      <c r="BR26" s="417"/>
      <c r="BS26" s="417"/>
      <c r="BT26" s="417"/>
      <c r="BU26" s="417"/>
      <c r="BV26" s="417"/>
      <c r="BW26" s="417"/>
      <c r="BX26" s="417"/>
      <c r="BY26" s="417"/>
      <c r="BZ26" s="417"/>
      <c r="CA26" s="417"/>
      <c r="CB26" s="417"/>
      <c r="CC26" s="417"/>
      <c r="CD26" s="417"/>
      <c r="CE26" s="417"/>
      <c r="CF26" s="417"/>
    </row>
    <row r="27" spans="1:84" s="349" customFormat="1" x14ac:dyDescent="0.25">
      <c r="A27" s="346"/>
      <c r="B27" s="347"/>
      <c r="C27" s="365"/>
      <c r="D27" s="348"/>
      <c r="E27" s="357" t="str">
        <f xml:space="preserve"> Rev!E$146</f>
        <v>Revenue receivable - Shoes</v>
      </c>
      <c r="F27" s="357">
        <f xml:space="preserve"> Rev!F$146</f>
        <v>0</v>
      </c>
      <c r="G27" s="357" t="str">
        <f xml:space="preserve"> Rev!G$146</f>
        <v>GBP</v>
      </c>
      <c r="H27" s="357">
        <f xml:space="preserve"> Rev!H$146</f>
        <v>0</v>
      </c>
      <c r="I27" s="357">
        <f xml:space="preserve"> Rev!I$146</f>
        <v>0</v>
      </c>
      <c r="J27" s="653">
        <f xml:space="preserve"> Rev!J$146</f>
        <v>2484762.8465257892</v>
      </c>
      <c r="K27" s="653">
        <f xml:space="preserve"> Rev!K$146</f>
        <v>0</v>
      </c>
      <c r="L27" s="653">
        <f xml:space="preserve"> Rev!L$146</f>
        <v>0</v>
      </c>
      <c r="M27" s="653">
        <f xml:space="preserve"> Rev!M$146</f>
        <v>32554.131975370688</v>
      </c>
      <c r="N27" s="653">
        <f xml:space="preserve"> Rev!N$146</f>
        <v>32554.131975370688</v>
      </c>
      <c r="O27" s="653">
        <f xml:space="preserve"> Rev!O$146</f>
        <v>36623.398472292021</v>
      </c>
      <c r="P27" s="653">
        <f xml:space="preserve"> Rev!P$146</f>
        <v>44761.931466134694</v>
      </c>
      <c r="Q27" s="653">
        <f xml:space="preserve"> Rev!Q$146</f>
        <v>46104.789410118741</v>
      </c>
      <c r="R27" s="653">
        <f xml:space="preserve"> Rev!R$146</f>
        <v>41913.444918289766</v>
      </c>
      <c r="S27" s="653">
        <f xml:space="preserve"> Rev!S$146</f>
        <v>33530.755934631808</v>
      </c>
      <c r="T27" s="653">
        <f xml:space="preserve"> Rev!T$146</f>
        <v>29339.411442802833</v>
      </c>
      <c r="U27" s="653">
        <f xml:space="preserve"> Rev!U$146</f>
        <v>29339.411442802833</v>
      </c>
      <c r="V27" s="653">
        <f xml:space="preserve"> Rev!V$146</f>
        <v>29339.411442802833</v>
      </c>
      <c r="W27" s="653">
        <f xml:space="preserve"> Rev!W$146</f>
        <v>29339.411442802833</v>
      </c>
      <c r="X27" s="653">
        <f xml:space="preserve"> Rev!X$146</f>
        <v>29339.411442802833</v>
      </c>
      <c r="Y27" s="653">
        <f xml:space="preserve"> Rev!Y$146</f>
        <v>32554.131975370688</v>
      </c>
      <c r="Z27" s="653">
        <f xml:space="preserve"> Rev!Z$146</f>
        <v>32554.131975370688</v>
      </c>
      <c r="AA27" s="653">
        <f xml:space="preserve"> Rev!AA$146</f>
        <v>36623.398472292021</v>
      </c>
      <c r="AB27" s="653">
        <f xml:space="preserve"> Rev!AB$146</f>
        <v>44761.931466134694</v>
      </c>
      <c r="AC27" s="653">
        <f xml:space="preserve"> Rev!AC$146</f>
        <v>46104.789410118741</v>
      </c>
      <c r="AD27" s="653">
        <f xml:space="preserve"> Rev!AD$146</f>
        <v>41913.444918289766</v>
      </c>
      <c r="AE27" s="653">
        <f xml:space="preserve"> Rev!AE$146</f>
        <v>33530.755934631808</v>
      </c>
      <c r="AF27" s="653">
        <f xml:space="preserve"> Rev!AF$146</f>
        <v>29339.411442802833</v>
      </c>
      <c r="AG27" s="653">
        <f xml:space="preserve"> Rev!AG$146</f>
        <v>29339.411442802833</v>
      </c>
      <c r="AH27" s="653">
        <f xml:space="preserve"> Rev!AH$146</f>
        <v>29339.411442802833</v>
      </c>
      <c r="AI27" s="653">
        <f xml:space="preserve"> Rev!AI$146</f>
        <v>29339.411442802833</v>
      </c>
      <c r="AJ27" s="653">
        <f xml:space="preserve"> Rev!AJ$146</f>
        <v>29339.411442802833</v>
      </c>
      <c r="AK27" s="653">
        <f xml:space="preserve"> Rev!AK$146</f>
        <v>32860.140815939179</v>
      </c>
      <c r="AL27" s="653">
        <f xml:space="preserve"> Rev!AL$146</f>
        <v>32860.140815939179</v>
      </c>
      <c r="AM27" s="653">
        <f xml:space="preserve"> Rev!AM$146</f>
        <v>36967.658417931576</v>
      </c>
      <c r="AN27" s="653">
        <f xml:space="preserve"> Rev!AN$146</f>
        <v>45182.693621916362</v>
      </c>
      <c r="AO27" s="653">
        <f xml:space="preserve"> Rev!AO$146</f>
        <v>46541.94338508568</v>
      </c>
      <c r="AP27" s="653">
        <f xml:space="preserve"> Rev!AP$146</f>
        <v>42310.857622805168</v>
      </c>
      <c r="AQ27" s="653">
        <f xml:space="preserve"> Rev!AQ$146</f>
        <v>33848.686098244136</v>
      </c>
      <c r="AR27" s="653">
        <f xml:space="preserve"> Rev!AR$146</f>
        <v>29617.60033596362</v>
      </c>
      <c r="AS27" s="653">
        <f xml:space="preserve"> Rev!AS$146</f>
        <v>29617.60033596362</v>
      </c>
      <c r="AT27" s="653">
        <f xml:space="preserve"> Rev!AT$146</f>
        <v>29617.60033596362</v>
      </c>
      <c r="AU27" s="653">
        <f xml:space="preserve"> Rev!AU$146</f>
        <v>29617.60033596362</v>
      </c>
      <c r="AV27" s="653">
        <f xml:space="preserve"> Rev!AV$146</f>
        <v>29617.60033596362</v>
      </c>
      <c r="AW27" s="653">
        <f xml:space="preserve"> Rev!AW$146</f>
        <v>32833.225515296806</v>
      </c>
      <c r="AX27" s="653">
        <f xml:space="preserve"> Rev!AX$146</f>
        <v>32833.225515296806</v>
      </c>
      <c r="AY27" s="653">
        <f xml:space="preserve"> Rev!AY$146</f>
        <v>36937.378704708914</v>
      </c>
      <c r="AZ27" s="653">
        <f xml:space="preserve"> Rev!AZ$146</f>
        <v>45145.685083533113</v>
      </c>
      <c r="BA27" s="653">
        <f xml:space="preserve"> Rev!BA$146</f>
        <v>46500.055636039106</v>
      </c>
      <c r="BB27" s="653">
        <f xml:space="preserve"> Rev!BB$146</f>
        <v>42272.777850944643</v>
      </c>
      <c r="BC27" s="653">
        <f xml:space="preserve"> Rev!BC$146</f>
        <v>33818.222280755712</v>
      </c>
      <c r="BD27" s="653">
        <f xml:space="preserve"> Rev!BD$146</f>
        <v>29590.94449566125</v>
      </c>
      <c r="BE27" s="653">
        <f xml:space="preserve"> Rev!BE$146</f>
        <v>29590.94449566125</v>
      </c>
      <c r="BF27" s="653">
        <f xml:space="preserve"> Rev!BF$146</f>
        <v>29590.94449566125</v>
      </c>
      <c r="BG27" s="653">
        <f xml:space="preserve"> Rev!BG$146</f>
        <v>29590.94449566125</v>
      </c>
      <c r="BH27" s="653">
        <f xml:space="preserve"> Rev!BH$146</f>
        <v>29590.94449566125</v>
      </c>
      <c r="BI27" s="653">
        <f xml:space="preserve"> Rev!BI$146</f>
        <v>32465.493389525484</v>
      </c>
      <c r="BJ27" s="653">
        <f xml:space="preserve"> Rev!BJ$146</f>
        <v>32465.493389525484</v>
      </c>
      <c r="BK27" s="653">
        <f xml:space="preserve"> Rev!BK$146</f>
        <v>36523.680063216161</v>
      </c>
      <c r="BL27" s="653">
        <f xml:space="preserve"> Rev!BL$146</f>
        <v>44640.053410597538</v>
      </c>
      <c r="BM27" s="653">
        <f xml:space="preserve"> Rev!BM$146</f>
        <v>45979.255012915462</v>
      </c>
      <c r="BN27" s="653">
        <f xml:space="preserve"> Rev!BN$146</f>
        <v>41799.32273901406</v>
      </c>
      <c r="BO27" s="653">
        <f xml:space="preserve"> Rev!BO$146</f>
        <v>33439.458191211248</v>
      </c>
      <c r="BP27" s="653">
        <f xml:space="preserve"> Rev!BP$146</f>
        <v>29259.525917309838</v>
      </c>
      <c r="BQ27" s="653">
        <f xml:space="preserve"> Rev!BQ$146</f>
        <v>29259.525917309838</v>
      </c>
      <c r="BR27" s="653">
        <f xml:space="preserve"> Rev!BR$146</f>
        <v>29259.525917309838</v>
      </c>
      <c r="BS27" s="653">
        <f xml:space="preserve"> Rev!BS$146</f>
        <v>29259.525917309838</v>
      </c>
      <c r="BT27" s="653">
        <f xml:space="preserve"> Rev!BT$146</f>
        <v>29259.525917309838</v>
      </c>
      <c r="BU27" s="653">
        <f xml:space="preserve"> Rev!BU$146</f>
        <v>31767.485281650683</v>
      </c>
      <c r="BV27" s="653">
        <f xml:space="preserve"> Rev!BV$146</f>
        <v>31767.485281650683</v>
      </c>
      <c r="BW27" s="653">
        <f xml:space="preserve"> Rev!BW$146</f>
        <v>35738.420941857017</v>
      </c>
      <c r="BX27" s="653">
        <f xml:space="preserve"> Rev!BX$146</f>
        <v>43680.292262269686</v>
      </c>
      <c r="BY27" s="653">
        <f xml:space="preserve"> Rev!BY$146</f>
        <v>44990.701030137781</v>
      </c>
      <c r="BZ27" s="653">
        <f xml:space="preserve"> Rev!BZ$146</f>
        <v>40900.637300125258</v>
      </c>
      <c r="CA27" s="653">
        <f xml:space="preserve"> Rev!CA$146</f>
        <v>32720.509840100203</v>
      </c>
      <c r="CB27" s="653">
        <f xml:space="preserve"> Rev!CB$146</f>
        <v>28630.44611008768</v>
      </c>
      <c r="CC27" s="653">
        <f xml:space="preserve"> Rev!CC$146</f>
        <v>28630.44611008768</v>
      </c>
      <c r="CD27" s="653">
        <f xml:space="preserve"> Rev!CD$146</f>
        <v>28630.44611008768</v>
      </c>
      <c r="CE27" s="653">
        <f xml:space="preserve"> Rev!CE$146</f>
        <v>28630.44611008768</v>
      </c>
      <c r="CF27" s="653">
        <f xml:space="preserve"> Rev!CF$146</f>
        <v>28630.44611008768</v>
      </c>
    </row>
    <row r="28" spans="1:84" s="349" customFormat="1" x14ac:dyDescent="0.25">
      <c r="A28" s="346"/>
      <c r="B28" s="347"/>
      <c r="C28" s="365"/>
      <c r="D28" s="348"/>
      <c r="E28" s="357" t="str">
        <f xml:space="preserve"> Rev!E$147</f>
        <v>Revenue receivable - Trainers</v>
      </c>
      <c r="F28" s="357">
        <f xml:space="preserve"> Rev!F$147</f>
        <v>0</v>
      </c>
      <c r="G28" s="357" t="str">
        <f xml:space="preserve"> Rev!G$147</f>
        <v>GBP</v>
      </c>
      <c r="H28" s="357">
        <f xml:space="preserve"> Rev!H$147</f>
        <v>0</v>
      </c>
      <c r="I28" s="357">
        <f xml:space="preserve"> Rev!I$147</f>
        <v>0</v>
      </c>
      <c r="J28" s="653">
        <f xml:space="preserve"> Rev!J$147</f>
        <v>2330895.2664402421</v>
      </c>
      <c r="K28" s="653">
        <f xml:space="preserve"> Rev!K$147</f>
        <v>0</v>
      </c>
      <c r="L28" s="653">
        <f xml:space="preserve"> Rev!L$147</f>
        <v>0</v>
      </c>
      <c r="M28" s="653">
        <f xml:space="preserve"> Rev!M$147</f>
        <v>22972.637081719713</v>
      </c>
      <c r="N28" s="653">
        <f xml:space="preserve"> Rev!N$147</f>
        <v>22972.637081719713</v>
      </c>
      <c r="O28" s="653">
        <f xml:space="preserve"> Rev!O$147</f>
        <v>25844.216716934676</v>
      </c>
      <c r="P28" s="653">
        <f xml:space="preserve"> Rev!P$147</f>
        <v>31587.375987364605</v>
      </c>
      <c r="Q28" s="653">
        <f xml:space="preserve"> Rev!Q$147</f>
        <v>32534.997266985545</v>
      </c>
      <c r="R28" s="653">
        <f xml:space="preserve"> Rev!R$147</f>
        <v>29577.27024271413</v>
      </c>
      <c r="S28" s="653">
        <f xml:space="preserve"> Rev!S$147</f>
        <v>23661.816194171308</v>
      </c>
      <c r="T28" s="653">
        <f xml:space="preserve"> Rev!T$147</f>
        <v>20704.089169899893</v>
      </c>
      <c r="U28" s="653">
        <f xml:space="preserve"> Rev!U$147</f>
        <v>20704.089169899893</v>
      </c>
      <c r="V28" s="653">
        <f xml:space="preserve"> Rev!V$147</f>
        <v>20704.089169899893</v>
      </c>
      <c r="W28" s="653">
        <f xml:space="preserve"> Rev!W$147</f>
        <v>20704.089169899893</v>
      </c>
      <c r="X28" s="653">
        <f xml:space="preserve"> Rev!X$147</f>
        <v>20704.089169899893</v>
      </c>
      <c r="Y28" s="653">
        <f xml:space="preserve"> Rev!Y$147</f>
        <v>24415.598981528015</v>
      </c>
      <c r="Z28" s="653">
        <f xml:space="preserve"> Rev!Z$147</f>
        <v>24415.598981528015</v>
      </c>
      <c r="AA28" s="653">
        <f xml:space="preserve"> Rev!AA$147</f>
        <v>27467.548854219018</v>
      </c>
      <c r="AB28" s="653">
        <f xml:space="preserve"> Rev!AB$147</f>
        <v>33571.448599601019</v>
      </c>
      <c r="AC28" s="653">
        <f xml:space="preserve"> Rev!AC$147</f>
        <v>34578.592057589063</v>
      </c>
      <c r="AD28" s="653">
        <f xml:space="preserve"> Rev!AD$147</f>
        <v>31435.083688717328</v>
      </c>
      <c r="AE28" s="653">
        <f xml:space="preserve"> Rev!AE$147</f>
        <v>25148.066950973862</v>
      </c>
      <c r="AF28" s="653">
        <f xml:space="preserve"> Rev!AF$147</f>
        <v>22004.55858210213</v>
      </c>
      <c r="AG28" s="653">
        <f xml:space="preserve"> Rev!AG$147</f>
        <v>22004.55858210213</v>
      </c>
      <c r="AH28" s="653">
        <f xml:space="preserve"> Rev!AH$147</f>
        <v>22004.55858210213</v>
      </c>
      <c r="AI28" s="653">
        <f xml:space="preserve"> Rev!AI$147</f>
        <v>22004.55858210213</v>
      </c>
      <c r="AJ28" s="653">
        <f xml:space="preserve"> Rev!AJ$147</f>
        <v>22004.55858210213</v>
      </c>
      <c r="AK28" s="653">
        <f xml:space="preserve"> Rev!AK$147</f>
        <v>26405.470298522556</v>
      </c>
      <c r="AL28" s="653">
        <f xml:space="preserve"> Rev!AL$147</f>
        <v>26405.470298522556</v>
      </c>
      <c r="AM28" s="653">
        <f xml:space="preserve"> Rev!AM$147</f>
        <v>29706.154085837876</v>
      </c>
      <c r="AN28" s="653">
        <f xml:space="preserve"> Rev!AN$147</f>
        <v>36307.521660468512</v>
      </c>
      <c r="AO28" s="653">
        <f xml:space="preserve"> Rev!AO$147</f>
        <v>37399.775934443853</v>
      </c>
      <c r="AP28" s="653">
        <f xml:space="preserve"> Rev!AP$147</f>
        <v>33999.796304039868</v>
      </c>
      <c r="AQ28" s="653">
        <f xml:space="preserve"> Rev!AQ$147</f>
        <v>27199.837043231892</v>
      </c>
      <c r="AR28" s="653">
        <f xml:space="preserve"> Rev!AR$147</f>
        <v>23799.857412827907</v>
      </c>
      <c r="AS28" s="653">
        <f xml:space="preserve"> Rev!AS$147</f>
        <v>23799.857412827907</v>
      </c>
      <c r="AT28" s="653">
        <f xml:space="preserve"> Rev!AT$147</f>
        <v>23799.857412827907</v>
      </c>
      <c r="AU28" s="653">
        <f xml:space="preserve"> Rev!AU$147</f>
        <v>23799.857412827907</v>
      </c>
      <c r="AV28" s="653">
        <f xml:space="preserve"> Rev!AV$147</f>
        <v>23799.857412827907</v>
      </c>
      <c r="AW28" s="653">
        <f xml:space="preserve"> Rev!AW$147</f>
        <v>29919.820747555088</v>
      </c>
      <c r="AX28" s="653">
        <f xml:space="preserve"> Rev!AX$147</f>
        <v>29919.820747555088</v>
      </c>
      <c r="AY28" s="653">
        <f xml:space="preserve"> Rev!AY$147</f>
        <v>33659.79834099947</v>
      </c>
      <c r="AZ28" s="653">
        <f xml:space="preserve"> Rev!AZ$147</f>
        <v>41139.75352788825</v>
      </c>
      <c r="BA28" s="653">
        <f xml:space="preserve"> Rev!BA$147</f>
        <v>42373.946133724894</v>
      </c>
      <c r="BB28" s="653">
        <f xml:space="preserve"> Rev!BB$147</f>
        <v>38521.769212477178</v>
      </c>
      <c r="BC28" s="653">
        <f xml:space="preserve"> Rev!BC$147</f>
        <v>30817.415369981743</v>
      </c>
      <c r="BD28" s="653">
        <f xml:space="preserve"> Rev!BD$147</f>
        <v>26965.238448734028</v>
      </c>
      <c r="BE28" s="653">
        <f xml:space="preserve"> Rev!BE$147</f>
        <v>26965.238448734028</v>
      </c>
      <c r="BF28" s="653">
        <f xml:space="preserve"> Rev!BF$147</f>
        <v>26965.238448734028</v>
      </c>
      <c r="BG28" s="653">
        <f xml:space="preserve"> Rev!BG$147</f>
        <v>26965.238448734028</v>
      </c>
      <c r="BH28" s="653">
        <f xml:space="preserve"> Rev!BH$147</f>
        <v>26965.238448734028</v>
      </c>
      <c r="BI28" s="653">
        <f xml:space="preserve"> Rev!BI$147</f>
        <v>35440.027675479003</v>
      </c>
      <c r="BJ28" s="653">
        <f xml:space="preserve"> Rev!BJ$147</f>
        <v>35440.027675479003</v>
      </c>
      <c r="BK28" s="653">
        <f xml:space="preserve"> Rev!BK$147</f>
        <v>39870.031134913879</v>
      </c>
      <c r="BL28" s="653">
        <f xml:space="preserve"> Rev!BL$147</f>
        <v>48730.038053783624</v>
      </c>
      <c r="BM28" s="653">
        <f xml:space="preserve"> Rev!BM$147</f>
        <v>50191.939195397128</v>
      </c>
      <c r="BN28" s="653">
        <f xml:space="preserve"> Rev!BN$147</f>
        <v>45629.035632179206</v>
      </c>
      <c r="BO28" s="653">
        <f xml:space="preserve"> Rev!BO$147</f>
        <v>36503.228505743369</v>
      </c>
      <c r="BP28" s="653">
        <f xml:space="preserve"> Rev!BP$147</f>
        <v>31940.324942525447</v>
      </c>
      <c r="BQ28" s="653">
        <f xml:space="preserve"> Rev!BQ$147</f>
        <v>31940.324942525447</v>
      </c>
      <c r="BR28" s="653">
        <f xml:space="preserve"> Rev!BR$147</f>
        <v>31940.324942525447</v>
      </c>
      <c r="BS28" s="653">
        <f xml:space="preserve"> Rev!BS$147</f>
        <v>31940.324942525447</v>
      </c>
      <c r="BT28" s="653">
        <f xml:space="preserve"> Rev!BT$147</f>
        <v>31940.324942525447</v>
      </c>
      <c r="BU28" s="653">
        <f xml:space="preserve"> Rev!BU$147</f>
        <v>43803.87420689204</v>
      </c>
      <c r="BV28" s="653">
        <f xml:space="preserve"> Rev!BV$147</f>
        <v>43803.87420689204</v>
      </c>
      <c r="BW28" s="653">
        <f xml:space="preserve"> Rev!BW$147</f>
        <v>49279.358482753538</v>
      </c>
      <c r="BX28" s="653">
        <f xml:space="preserve"> Rev!BX$147</f>
        <v>60230.327034476548</v>
      </c>
      <c r="BY28" s="653">
        <f xml:space="preserve"> Rev!BY$147</f>
        <v>62037.236845510852</v>
      </c>
      <c r="BZ28" s="653">
        <f xml:space="preserve"> Rev!BZ$147</f>
        <v>56397.488041373501</v>
      </c>
      <c r="CA28" s="653">
        <f xml:space="preserve"> Rev!CA$147</f>
        <v>45117.990433098799</v>
      </c>
      <c r="CB28" s="653">
        <f xml:space="preserve"> Rev!CB$147</f>
        <v>39478.241628961456</v>
      </c>
      <c r="CC28" s="653">
        <f xml:space="preserve"> Rev!CC$147</f>
        <v>39478.241628961456</v>
      </c>
      <c r="CD28" s="653">
        <f xml:space="preserve"> Rev!CD$147</f>
        <v>39478.241628961456</v>
      </c>
      <c r="CE28" s="653">
        <f xml:space="preserve"> Rev!CE$147</f>
        <v>39478.241628961456</v>
      </c>
      <c r="CF28" s="653">
        <f xml:space="preserve"> Rev!CF$147</f>
        <v>39478.241628961456</v>
      </c>
    </row>
    <row r="29" spans="1:84" s="349" customFormat="1" ht="13.95" customHeight="1" x14ac:dyDescent="0.25">
      <c r="A29" s="346"/>
      <c r="B29" s="347"/>
      <c r="C29" s="365"/>
      <c r="D29" s="348"/>
      <c r="E29" s="357" t="str">
        <f xml:space="preserve"> Rev!E$148</f>
        <v>Revenue receivable - Boots</v>
      </c>
      <c r="F29" s="357">
        <f xml:space="preserve"> Rev!F$148</f>
        <v>0</v>
      </c>
      <c r="G29" s="357" t="str">
        <f xml:space="preserve"> Rev!G$148</f>
        <v>GBP</v>
      </c>
      <c r="H29" s="357">
        <f xml:space="preserve"> Rev!H$148</f>
        <v>0</v>
      </c>
      <c r="I29" s="357">
        <f xml:space="preserve"> Rev!I$148</f>
        <v>0</v>
      </c>
      <c r="J29" s="653">
        <f xml:space="preserve"> Rev!J$148</f>
        <v>4988244.6106990166</v>
      </c>
      <c r="K29" s="653">
        <f xml:space="preserve"> Rev!K$148</f>
        <v>0</v>
      </c>
      <c r="L29" s="653">
        <f xml:space="preserve"> Rev!L$148</f>
        <v>0</v>
      </c>
      <c r="M29" s="653">
        <f xml:space="preserve"> Rev!M$148</f>
        <v>32961.058625062818</v>
      </c>
      <c r="N29" s="653">
        <f xml:space="preserve"> Rev!N$148</f>
        <v>32961.058625062818</v>
      </c>
      <c r="O29" s="653">
        <f xml:space="preserve"> Rev!O$148</f>
        <v>37081.190953195677</v>
      </c>
      <c r="P29" s="653">
        <f xml:space="preserve"> Rev!P$148</f>
        <v>45321.45560946138</v>
      </c>
      <c r="Q29" s="653">
        <f xml:space="preserve"> Rev!Q$148</f>
        <v>46681.099277745227</v>
      </c>
      <c r="R29" s="653">
        <f xml:space="preserve"> Rev!R$148</f>
        <v>42437.362979768383</v>
      </c>
      <c r="S29" s="653">
        <f xml:space="preserve"> Rev!S$148</f>
        <v>33949.890383814709</v>
      </c>
      <c r="T29" s="653">
        <f xml:space="preserve"> Rev!T$148</f>
        <v>29706.154085837876</v>
      </c>
      <c r="U29" s="653">
        <f xml:space="preserve"> Rev!U$148</f>
        <v>29706.154085837876</v>
      </c>
      <c r="V29" s="653">
        <f xml:space="preserve"> Rev!V$148</f>
        <v>29706.154085837876</v>
      </c>
      <c r="W29" s="653">
        <f xml:space="preserve"> Rev!W$148</f>
        <v>29706.154085837876</v>
      </c>
      <c r="X29" s="653">
        <f xml:space="preserve"> Rev!X$148</f>
        <v>29706.154085837876</v>
      </c>
      <c r="Y29" s="653">
        <f xml:space="preserve"> Rev!Y$148</f>
        <v>40692.664969213358</v>
      </c>
      <c r="Z29" s="653">
        <f xml:space="preserve"> Rev!Z$148</f>
        <v>40692.664969213358</v>
      </c>
      <c r="AA29" s="653">
        <f xml:space="preserve"> Rev!AA$148</f>
        <v>45779.248090365028</v>
      </c>
      <c r="AB29" s="653">
        <f xml:space="preserve"> Rev!AB$148</f>
        <v>55952.41433266837</v>
      </c>
      <c r="AC29" s="653">
        <f xml:space="preserve"> Rev!AC$148</f>
        <v>57630.986762648427</v>
      </c>
      <c r="AD29" s="653">
        <f xml:space="preserve"> Rev!AD$148</f>
        <v>52391.806147862204</v>
      </c>
      <c r="AE29" s="653">
        <f xml:space="preserve"> Rev!AE$148</f>
        <v>41913.444918289766</v>
      </c>
      <c r="AF29" s="653">
        <f xml:space="preserve"> Rev!AF$148</f>
        <v>36674.264303503551</v>
      </c>
      <c r="AG29" s="653">
        <f xml:space="preserve"> Rev!AG$148</f>
        <v>36674.264303503551</v>
      </c>
      <c r="AH29" s="653">
        <f xml:space="preserve"> Rev!AH$148</f>
        <v>36674.264303503551</v>
      </c>
      <c r="AI29" s="653">
        <f xml:space="preserve"> Rev!AI$148</f>
        <v>36674.264303503551</v>
      </c>
      <c r="AJ29" s="653">
        <f xml:space="preserve"> Rev!AJ$148</f>
        <v>36674.264303503551</v>
      </c>
      <c r="AK29" s="653">
        <f xml:space="preserve"> Rev!AK$148</f>
        <v>50296.133901947716</v>
      </c>
      <c r="AL29" s="653">
        <f xml:space="preserve"> Rev!AL$148</f>
        <v>50296.133901947716</v>
      </c>
      <c r="AM29" s="653">
        <f xml:space="preserve"> Rev!AM$148</f>
        <v>56583.150639691179</v>
      </c>
      <c r="AN29" s="653">
        <f xml:space="preserve"> Rev!AN$148</f>
        <v>69157.184115178112</v>
      </c>
      <c r="AO29" s="653">
        <f xml:space="preserve"> Rev!AO$148</f>
        <v>71237.668446559721</v>
      </c>
      <c r="AP29" s="653">
        <f xml:space="preserve"> Rev!AP$148</f>
        <v>64761.516769599744</v>
      </c>
      <c r="AQ29" s="653">
        <f xml:space="preserve"> Rev!AQ$148</f>
        <v>51809.213415679791</v>
      </c>
      <c r="AR29" s="653">
        <f xml:space="preserve"> Rev!AR$148</f>
        <v>45333.061738719829</v>
      </c>
      <c r="AS29" s="653">
        <f xml:space="preserve"> Rev!AS$148</f>
        <v>45333.061738719829</v>
      </c>
      <c r="AT29" s="653">
        <f xml:space="preserve"> Rev!AT$148</f>
        <v>45333.061738719829</v>
      </c>
      <c r="AU29" s="653">
        <f xml:space="preserve"> Rev!AU$148</f>
        <v>45333.061738719829</v>
      </c>
      <c r="AV29" s="653">
        <f xml:space="preserve"> Rev!AV$148</f>
        <v>45333.061738719829</v>
      </c>
      <c r="AW29" s="653">
        <f xml:space="preserve"> Rev!AW$148</f>
        <v>64761.516769599744</v>
      </c>
      <c r="AX29" s="653">
        <f xml:space="preserve"> Rev!AX$148</f>
        <v>64761.516769599744</v>
      </c>
      <c r="AY29" s="653">
        <f xml:space="preserve"> Rev!AY$148</f>
        <v>72856.706365799706</v>
      </c>
      <c r="AZ29" s="653">
        <f xml:space="preserve"> Rev!AZ$148</f>
        <v>89047.085558199644</v>
      </c>
      <c r="BA29" s="653">
        <f xml:space="preserve"> Rev!BA$148</f>
        <v>91718.498124945632</v>
      </c>
      <c r="BB29" s="653">
        <f xml:space="preserve"> Rev!BB$148</f>
        <v>83380.452840859667</v>
      </c>
      <c r="BC29" s="653">
        <f xml:space="preserve"> Rev!BC$148</f>
        <v>66704.362272687737</v>
      </c>
      <c r="BD29" s="653">
        <f xml:space="preserve"> Rev!BD$148</f>
        <v>58366.316988601771</v>
      </c>
      <c r="BE29" s="653">
        <f xml:space="preserve"> Rev!BE$148</f>
        <v>58366.316988601771</v>
      </c>
      <c r="BF29" s="653">
        <f xml:space="preserve"> Rev!BF$148</f>
        <v>58366.316988601771</v>
      </c>
      <c r="BG29" s="653">
        <f xml:space="preserve"> Rev!BG$148</f>
        <v>58366.316988601771</v>
      </c>
      <c r="BH29" s="653">
        <f xml:space="preserve"> Rev!BH$148</f>
        <v>58366.316988601771</v>
      </c>
      <c r="BI29" s="653">
        <f xml:space="preserve"> Rev!BI$148</f>
        <v>86715.670954494053</v>
      </c>
      <c r="BJ29" s="653">
        <f xml:space="preserve"> Rev!BJ$148</f>
        <v>86715.670954494053</v>
      </c>
      <c r="BK29" s="653">
        <f xml:space="preserve"> Rev!BK$148</f>
        <v>97555.129823805808</v>
      </c>
      <c r="BL29" s="653">
        <f xml:space="preserve"> Rev!BL$148</f>
        <v>119234.04756242933</v>
      </c>
      <c r="BM29" s="653">
        <f xml:space="preserve"> Rev!BM$148</f>
        <v>122811.06898930221</v>
      </c>
      <c r="BN29" s="653">
        <f xml:space="preserve"> Rev!BN$148</f>
        <v>111646.4263539111</v>
      </c>
      <c r="BO29" s="653">
        <f xml:space="preserve"> Rev!BO$148</f>
        <v>89317.141083128867</v>
      </c>
      <c r="BP29" s="653">
        <f xml:space="preserve"> Rev!BP$148</f>
        <v>78152.498447737773</v>
      </c>
      <c r="BQ29" s="653">
        <f xml:space="preserve"> Rev!BQ$148</f>
        <v>78152.498447737773</v>
      </c>
      <c r="BR29" s="653">
        <f xml:space="preserve"> Rev!BR$148</f>
        <v>78152.498447737773</v>
      </c>
      <c r="BS29" s="653">
        <f xml:space="preserve"> Rev!BS$148</f>
        <v>78152.498447737773</v>
      </c>
      <c r="BT29" s="653">
        <f xml:space="preserve"> Rev!BT$148</f>
        <v>78152.498447737773</v>
      </c>
      <c r="BU29" s="653">
        <f xml:space="preserve"> Rev!BU$148</f>
        <v>116112.28340806754</v>
      </c>
      <c r="BV29" s="653">
        <f xml:space="preserve"> Rev!BV$148</f>
        <v>116112.28340806754</v>
      </c>
      <c r="BW29" s="653">
        <f xml:space="preserve"> Rev!BW$148</f>
        <v>130626.31883407598</v>
      </c>
      <c r="BX29" s="653">
        <f xml:space="preserve"> Rev!BX$148</f>
        <v>159654.38968609285</v>
      </c>
      <c r="BY29" s="653">
        <f xml:space="preserve"> Rev!BY$148</f>
        <v>164444.02137667566</v>
      </c>
      <c r="BZ29" s="653">
        <f xml:space="preserve"> Rev!BZ$148</f>
        <v>149494.56488788695</v>
      </c>
      <c r="CA29" s="653">
        <f xml:space="preserve"> Rev!CA$148</f>
        <v>119595.65191030956</v>
      </c>
      <c r="CB29" s="653">
        <f xml:space="preserve"> Rev!CB$148</f>
        <v>104646.19542152088</v>
      </c>
      <c r="CC29" s="653">
        <f xml:space="preserve"> Rev!CC$148</f>
        <v>104646.19542152088</v>
      </c>
      <c r="CD29" s="653">
        <f xml:space="preserve"> Rev!CD$148</f>
        <v>104646.19542152088</v>
      </c>
      <c r="CE29" s="653">
        <f xml:space="preserve"> Rev!CE$148</f>
        <v>104646.19542152088</v>
      </c>
      <c r="CF29" s="653">
        <f xml:space="preserve"> Rev!CF$148</f>
        <v>104646.19542152088</v>
      </c>
    </row>
    <row r="30" spans="1:84" s="349" customFormat="1" x14ac:dyDescent="0.25">
      <c r="A30" s="346"/>
      <c r="B30" s="347"/>
      <c r="C30" s="355"/>
      <c r="D30" s="348"/>
      <c r="E30" s="357" t="str">
        <f xml:space="preserve"> Rev!E$149</f>
        <v>Revenue receivable</v>
      </c>
      <c r="F30" s="357">
        <f xml:space="preserve"> Rev!F$149</f>
        <v>0</v>
      </c>
      <c r="G30" s="357" t="str">
        <f xml:space="preserve"> Rev!G$149</f>
        <v>GBP</v>
      </c>
      <c r="H30" s="357">
        <f xml:space="preserve"> Rev!H$149</f>
        <v>0</v>
      </c>
      <c r="I30" s="357">
        <f xml:space="preserve"> Rev!I$149</f>
        <v>0</v>
      </c>
      <c r="J30" s="653">
        <f xml:space="preserve"> Rev!J$149</f>
        <v>9803902.7236650549</v>
      </c>
      <c r="K30" s="653">
        <f xml:space="preserve"> Rev!K$149</f>
        <v>0</v>
      </c>
      <c r="L30" s="653">
        <f xml:space="preserve"> Rev!L$149</f>
        <v>0</v>
      </c>
      <c r="M30" s="653">
        <f xml:space="preserve"> Rev!M$149</f>
        <v>88487.82768215322</v>
      </c>
      <c r="N30" s="653">
        <f xml:space="preserve"> Rev!N$149</f>
        <v>88487.82768215322</v>
      </c>
      <c r="O30" s="653">
        <f xml:space="preserve"> Rev!O$149</f>
        <v>99548.806142422371</v>
      </c>
      <c r="P30" s="653">
        <f xml:space="preserve"> Rev!P$149</f>
        <v>121670.76306296067</v>
      </c>
      <c r="Q30" s="653">
        <f xml:space="preserve"> Rev!Q$149</f>
        <v>125320.88595484951</v>
      </c>
      <c r="R30" s="653">
        <f xml:space="preserve"> Rev!R$149</f>
        <v>113928.07814077228</v>
      </c>
      <c r="S30" s="653">
        <f xml:space="preserve"> Rev!S$149</f>
        <v>91142.462512617829</v>
      </c>
      <c r="T30" s="653">
        <f xml:space="preserve"> Rev!T$149</f>
        <v>79749.654698540602</v>
      </c>
      <c r="U30" s="653">
        <f xml:space="preserve"> Rev!U$149</f>
        <v>79749.654698540602</v>
      </c>
      <c r="V30" s="653">
        <f xml:space="preserve"> Rev!V$149</f>
        <v>79749.654698540602</v>
      </c>
      <c r="W30" s="653">
        <f xml:space="preserve"> Rev!W$149</f>
        <v>79749.654698540602</v>
      </c>
      <c r="X30" s="653">
        <f xml:space="preserve"> Rev!X$149</f>
        <v>79749.654698540602</v>
      </c>
      <c r="Y30" s="653">
        <f xml:space="preserve"> Rev!Y$149</f>
        <v>97662.395926112062</v>
      </c>
      <c r="Z30" s="653">
        <f xml:space="preserve"> Rev!Z$149</f>
        <v>97662.395926112062</v>
      </c>
      <c r="AA30" s="653">
        <f xml:space="preserve"> Rev!AA$149</f>
        <v>109870.19541687607</v>
      </c>
      <c r="AB30" s="653">
        <f xml:space="preserve"> Rev!AB$149</f>
        <v>134285.79439840408</v>
      </c>
      <c r="AC30" s="653">
        <f xml:space="preserve"> Rev!AC$149</f>
        <v>138314.36823035622</v>
      </c>
      <c r="AD30" s="653">
        <f xml:space="preserve"> Rev!AD$149</f>
        <v>125740.33475486928</v>
      </c>
      <c r="AE30" s="653">
        <f xml:space="preserve"> Rev!AE$149</f>
        <v>100592.26780389543</v>
      </c>
      <c r="AF30" s="653">
        <f xml:space="preserve"> Rev!AF$149</f>
        <v>88018.234328408522</v>
      </c>
      <c r="AG30" s="653">
        <f xml:space="preserve"> Rev!AG$149</f>
        <v>88018.234328408522</v>
      </c>
      <c r="AH30" s="653">
        <f xml:space="preserve"> Rev!AH$149</f>
        <v>88018.234328408522</v>
      </c>
      <c r="AI30" s="653">
        <f xml:space="preserve"> Rev!AI$149</f>
        <v>88018.234328408522</v>
      </c>
      <c r="AJ30" s="653">
        <f xml:space="preserve"> Rev!AJ$149</f>
        <v>88018.234328408522</v>
      </c>
      <c r="AK30" s="653">
        <f xml:space="preserve"> Rev!AK$149</f>
        <v>109561.74501640945</v>
      </c>
      <c r="AL30" s="653">
        <f xml:space="preserve"> Rev!AL$149</f>
        <v>109561.74501640945</v>
      </c>
      <c r="AM30" s="653">
        <f xml:space="preserve"> Rev!AM$149</f>
        <v>123256.96314346063</v>
      </c>
      <c r="AN30" s="653">
        <f xml:space="preserve"> Rev!AN$149</f>
        <v>150647.39939756299</v>
      </c>
      <c r="AO30" s="653">
        <f xml:space="preserve"> Rev!AO$149</f>
        <v>155179.38776608926</v>
      </c>
      <c r="AP30" s="653">
        <f xml:space="preserve"> Rev!AP$149</f>
        <v>141072.17069644478</v>
      </c>
      <c r="AQ30" s="653">
        <f xml:space="preserve"> Rev!AQ$149</f>
        <v>112857.73655715582</v>
      </c>
      <c r="AR30" s="653">
        <f xml:space="preserve"> Rev!AR$149</f>
        <v>98750.519487511352</v>
      </c>
      <c r="AS30" s="653">
        <f xml:space="preserve"> Rev!AS$149</f>
        <v>98750.519487511352</v>
      </c>
      <c r="AT30" s="653">
        <f xml:space="preserve"> Rev!AT$149</f>
        <v>98750.519487511352</v>
      </c>
      <c r="AU30" s="653">
        <f xml:space="preserve"> Rev!AU$149</f>
        <v>98750.519487511352</v>
      </c>
      <c r="AV30" s="653">
        <f xml:space="preserve"> Rev!AV$149</f>
        <v>98750.519487511352</v>
      </c>
      <c r="AW30" s="653">
        <f xml:space="preserve"> Rev!AW$149</f>
        <v>127514.56303245164</v>
      </c>
      <c r="AX30" s="653">
        <f xml:space="preserve"> Rev!AX$149</f>
        <v>127514.56303245164</v>
      </c>
      <c r="AY30" s="653">
        <f xml:space="preserve"> Rev!AY$149</f>
        <v>143453.88341150808</v>
      </c>
      <c r="AZ30" s="653">
        <f xml:space="preserve"> Rev!AZ$149</f>
        <v>175332.524169621</v>
      </c>
      <c r="BA30" s="653">
        <f xml:space="preserve"> Rev!BA$149</f>
        <v>180592.49989470962</v>
      </c>
      <c r="BB30" s="653">
        <f xml:space="preserve"> Rev!BB$149</f>
        <v>164174.99990428149</v>
      </c>
      <c r="BC30" s="653">
        <f xml:space="preserve"> Rev!BC$149</f>
        <v>131339.9999234252</v>
      </c>
      <c r="BD30" s="653">
        <f xml:space="preserve"> Rev!BD$149</f>
        <v>114922.49993299705</v>
      </c>
      <c r="BE30" s="653">
        <f xml:space="preserve"> Rev!BE$149</f>
        <v>114922.49993299705</v>
      </c>
      <c r="BF30" s="653">
        <f xml:space="preserve"> Rev!BF$149</f>
        <v>114922.49993299705</v>
      </c>
      <c r="BG30" s="653">
        <f xml:space="preserve"> Rev!BG$149</f>
        <v>114922.49993299705</v>
      </c>
      <c r="BH30" s="653">
        <f xml:space="preserve"> Rev!BH$149</f>
        <v>114922.49993299705</v>
      </c>
      <c r="BI30" s="653">
        <f xml:space="preserve"> Rev!BI$149</f>
        <v>154621.19201949856</v>
      </c>
      <c r="BJ30" s="653">
        <f xml:space="preserve"> Rev!BJ$149</f>
        <v>154621.19201949856</v>
      </c>
      <c r="BK30" s="653">
        <f xml:space="preserve"> Rev!BK$149</f>
        <v>173948.84102193586</v>
      </c>
      <c r="BL30" s="653">
        <f xml:space="preserve"> Rev!BL$149</f>
        <v>212604.1390268105</v>
      </c>
      <c r="BM30" s="653">
        <f xml:space="preserve"> Rev!BM$149</f>
        <v>218982.26319761481</v>
      </c>
      <c r="BN30" s="653">
        <f xml:space="preserve"> Rev!BN$149</f>
        <v>199074.78472510434</v>
      </c>
      <c r="BO30" s="653">
        <f xml:space="preserve"> Rev!BO$149</f>
        <v>159259.82778008349</v>
      </c>
      <c r="BP30" s="653">
        <f xml:space="preserve"> Rev!BP$149</f>
        <v>139352.34930757305</v>
      </c>
      <c r="BQ30" s="653">
        <f xml:space="preserve"> Rev!BQ$149</f>
        <v>139352.34930757305</v>
      </c>
      <c r="BR30" s="653">
        <f xml:space="preserve"> Rev!BR$149</f>
        <v>139352.34930757305</v>
      </c>
      <c r="BS30" s="653">
        <f xml:space="preserve"> Rev!BS$149</f>
        <v>139352.34930757305</v>
      </c>
      <c r="BT30" s="653">
        <f xml:space="preserve"> Rev!BT$149</f>
        <v>139352.34930757305</v>
      </c>
      <c r="BU30" s="653">
        <f xml:space="preserve"> Rev!BU$149</f>
        <v>191683.64289661025</v>
      </c>
      <c r="BV30" s="653">
        <f xml:space="preserve"> Rev!BV$149</f>
        <v>191683.64289661025</v>
      </c>
      <c r="BW30" s="653">
        <f xml:space="preserve"> Rev!BW$149</f>
        <v>215644.09825868654</v>
      </c>
      <c r="BX30" s="653">
        <f xml:space="preserve"> Rev!BX$149</f>
        <v>263565.00898283906</v>
      </c>
      <c r="BY30" s="653">
        <f xml:space="preserve"> Rev!BY$149</f>
        <v>271471.9592523243</v>
      </c>
      <c r="BZ30" s="653">
        <f xml:space="preserve"> Rev!BZ$149</f>
        <v>246792.69022938571</v>
      </c>
      <c r="CA30" s="653">
        <f xml:space="preserve"> Rev!CA$149</f>
        <v>197434.15218350856</v>
      </c>
      <c r="CB30" s="653">
        <f xml:space="preserve"> Rev!CB$149</f>
        <v>172754.88316057003</v>
      </c>
      <c r="CC30" s="653">
        <f xml:space="preserve"> Rev!CC$149</f>
        <v>172754.88316057003</v>
      </c>
      <c r="CD30" s="653">
        <f xml:space="preserve"> Rev!CD$149</f>
        <v>172754.88316057003</v>
      </c>
      <c r="CE30" s="653">
        <f xml:space="preserve"> Rev!CE$149</f>
        <v>172754.88316057003</v>
      </c>
      <c r="CF30" s="653">
        <f xml:space="preserve"> Rev!CF$149</f>
        <v>172754.88316057003</v>
      </c>
    </row>
    <row r="31" spans="1:84" s="332" customFormat="1" ht="4.95" customHeight="1" x14ac:dyDescent="0.25">
      <c r="A31" s="336"/>
      <c r="B31" s="333"/>
      <c r="C31" s="350"/>
      <c r="D31" s="334"/>
      <c r="E31" s="335"/>
      <c r="F31" s="335"/>
      <c r="G31" s="364"/>
      <c r="H31" s="335"/>
      <c r="I31" s="335"/>
      <c r="J31" s="649"/>
      <c r="K31" s="649"/>
      <c r="L31" s="649"/>
      <c r="M31" s="649"/>
      <c r="N31" s="649"/>
      <c r="O31" s="649"/>
      <c r="P31" s="649"/>
      <c r="Q31" s="649"/>
      <c r="R31" s="649"/>
      <c r="S31" s="649"/>
      <c r="T31" s="649"/>
      <c r="U31" s="649"/>
      <c r="V31" s="649"/>
      <c r="W31" s="649"/>
      <c r="X31" s="649"/>
      <c r="Y31" s="649"/>
      <c r="Z31" s="649"/>
      <c r="AA31" s="649"/>
      <c r="AB31" s="649"/>
      <c r="AC31" s="649"/>
      <c r="AD31" s="649"/>
      <c r="AE31" s="662"/>
      <c r="AF31" s="662"/>
      <c r="AG31" s="662"/>
      <c r="AH31" s="662"/>
      <c r="AI31" s="662"/>
      <c r="AJ31" s="662"/>
      <c r="AK31" s="662"/>
      <c r="AL31" s="662"/>
      <c r="AM31" s="662"/>
      <c r="AN31" s="662"/>
      <c r="AO31" s="662"/>
      <c r="AP31" s="662"/>
      <c r="AQ31" s="662"/>
      <c r="AR31" s="662"/>
      <c r="AS31" s="662"/>
      <c r="AT31" s="662"/>
      <c r="AU31" s="662"/>
      <c r="AV31" s="662"/>
      <c r="AW31" s="662"/>
      <c r="AX31" s="662"/>
      <c r="AY31" s="662"/>
      <c r="AZ31" s="662"/>
      <c r="BA31" s="662"/>
      <c r="BB31" s="662"/>
      <c r="BC31" s="662"/>
      <c r="BD31" s="662"/>
      <c r="BE31" s="662"/>
      <c r="BF31" s="662"/>
      <c r="BG31" s="662"/>
      <c r="BH31" s="662"/>
      <c r="BI31" s="662"/>
      <c r="BJ31" s="662"/>
      <c r="BK31" s="662"/>
      <c r="BL31" s="662"/>
      <c r="BM31" s="662"/>
      <c r="BN31" s="662"/>
      <c r="BO31" s="662"/>
      <c r="BP31" s="662"/>
      <c r="BQ31" s="662"/>
      <c r="BR31" s="662"/>
      <c r="BS31" s="662"/>
      <c r="BT31" s="662"/>
      <c r="BU31" s="662"/>
      <c r="BV31" s="662"/>
      <c r="BW31" s="662"/>
      <c r="BX31" s="662"/>
      <c r="BY31" s="662"/>
      <c r="BZ31" s="662"/>
      <c r="CA31" s="662"/>
      <c r="CB31" s="662"/>
      <c r="CC31" s="662"/>
      <c r="CD31" s="662"/>
      <c r="CE31" s="662"/>
      <c r="CF31" s="662"/>
    </row>
    <row r="32" spans="1:84" s="349" customFormat="1" x14ac:dyDescent="0.25">
      <c r="A32" s="346"/>
      <c r="B32" s="347"/>
      <c r="C32" s="355"/>
      <c r="D32" s="348"/>
      <c r="E32" s="357" t="str">
        <f xml:space="preserve"> CoS!E$71</f>
        <v>CoS payable - Shoes</v>
      </c>
      <c r="F32" s="357">
        <f xml:space="preserve"> CoS!F$71</f>
        <v>0</v>
      </c>
      <c r="G32" s="357" t="str">
        <f xml:space="preserve"> CoS!G$71</f>
        <v>GBP</v>
      </c>
      <c r="H32" s="357">
        <f xml:space="preserve"> CoS!H$71</f>
        <v>0</v>
      </c>
      <c r="I32" s="357">
        <f xml:space="preserve"> CoS!I$71</f>
        <v>0</v>
      </c>
      <c r="J32" s="653">
        <f xml:space="preserve"> CoS!J$71</f>
        <v>1429957.9764503187</v>
      </c>
      <c r="K32" s="653">
        <f xml:space="preserve"> CoS!K$71</f>
        <v>0</v>
      </c>
      <c r="L32" s="653">
        <f xml:space="preserve"> CoS!L$71</f>
        <v>0</v>
      </c>
      <c r="M32" s="653">
        <f xml:space="preserve"> CoS!M$71</f>
        <v>19559.675143279776</v>
      </c>
      <c r="N32" s="653">
        <f xml:space="preserve"> CoS!N$71</f>
        <v>19559.675143279776</v>
      </c>
      <c r="O32" s="653">
        <f xml:space="preserve"> CoS!O$71</f>
        <v>22004.634536189747</v>
      </c>
      <c r="P32" s="653">
        <f xml:space="preserve"> CoS!P$71</f>
        <v>26894.553322009691</v>
      </c>
      <c r="Q32" s="653">
        <f xml:space="preserve"> CoS!Q$71</f>
        <v>26894.553322009691</v>
      </c>
      <c r="R32" s="653">
        <f xml:space="preserve"> CoS!R$71</f>
        <v>24449.593929099719</v>
      </c>
      <c r="S32" s="653">
        <f xml:space="preserve"> CoS!S$71</f>
        <v>19559.675143279776</v>
      </c>
      <c r="T32" s="653">
        <f xml:space="preserve"> CoS!T$71</f>
        <v>17114.715750369804</v>
      </c>
      <c r="U32" s="653">
        <f xml:space="preserve"> CoS!U$71</f>
        <v>17114.715750369804</v>
      </c>
      <c r="V32" s="653">
        <f xml:space="preserve"> CoS!V$71</f>
        <v>17114.715750369804</v>
      </c>
      <c r="W32" s="653">
        <f xml:space="preserve"> CoS!W$71</f>
        <v>17114.715750369804</v>
      </c>
      <c r="X32" s="653">
        <f xml:space="preserve"> CoS!X$71</f>
        <v>17114.715750369804</v>
      </c>
      <c r="Y32" s="653">
        <f xml:space="preserve"> CoS!Y$71</f>
        <v>19559.675143279776</v>
      </c>
      <c r="Z32" s="653">
        <f xml:space="preserve"> CoS!Z$71</f>
        <v>19559.675143279776</v>
      </c>
      <c r="AA32" s="653">
        <f xml:space="preserve"> CoS!AA$71</f>
        <v>22004.634536189747</v>
      </c>
      <c r="AB32" s="653">
        <f xml:space="preserve"> CoS!AB$71</f>
        <v>26894.553322009691</v>
      </c>
      <c r="AC32" s="653">
        <f xml:space="preserve"> CoS!AC$71</f>
        <v>26894.553322009691</v>
      </c>
      <c r="AD32" s="653">
        <f xml:space="preserve"> CoS!AD$71</f>
        <v>24449.593929099719</v>
      </c>
      <c r="AE32" s="653">
        <f xml:space="preserve"> CoS!AE$71</f>
        <v>19559.675143279776</v>
      </c>
      <c r="AF32" s="653">
        <f xml:space="preserve"> CoS!AF$71</f>
        <v>17114.715750369804</v>
      </c>
      <c r="AG32" s="653">
        <f xml:space="preserve"> CoS!AG$71</f>
        <v>17114.715750369804</v>
      </c>
      <c r="AH32" s="653">
        <f xml:space="preserve"> CoS!AH$71</f>
        <v>17114.715750369804</v>
      </c>
      <c r="AI32" s="653">
        <f xml:space="preserve"> CoS!AI$71</f>
        <v>17114.715750369804</v>
      </c>
      <c r="AJ32" s="653">
        <f xml:space="preserve"> CoS!AJ$71</f>
        <v>17114.715750369804</v>
      </c>
      <c r="AK32" s="653">
        <f xml:space="preserve"> CoS!AK$71</f>
        <v>19456.802505800475</v>
      </c>
      <c r="AL32" s="653">
        <f xml:space="preserve"> CoS!AL$71</f>
        <v>19456.802505800475</v>
      </c>
      <c r="AM32" s="653">
        <f xml:space="preserve"> CoS!AM$71</f>
        <v>21888.902819025534</v>
      </c>
      <c r="AN32" s="653">
        <f xml:space="preserve"> CoS!AN$71</f>
        <v>26753.103445475652</v>
      </c>
      <c r="AO32" s="653">
        <f xml:space="preserve"> CoS!AO$71</f>
        <v>26753.103445475652</v>
      </c>
      <c r="AP32" s="653">
        <f xml:space="preserve"> CoS!AP$71</f>
        <v>24321.003132250593</v>
      </c>
      <c r="AQ32" s="653">
        <f xml:space="preserve"> CoS!AQ$71</f>
        <v>19456.802505800475</v>
      </c>
      <c r="AR32" s="653">
        <f xml:space="preserve"> CoS!AR$71</f>
        <v>17024.702192575416</v>
      </c>
      <c r="AS32" s="653">
        <f xml:space="preserve"> CoS!AS$71</f>
        <v>17024.702192575416</v>
      </c>
      <c r="AT32" s="653">
        <f xml:space="preserve"> CoS!AT$71</f>
        <v>17024.702192575416</v>
      </c>
      <c r="AU32" s="653">
        <f xml:space="preserve"> CoS!AU$71</f>
        <v>17024.702192575416</v>
      </c>
      <c r="AV32" s="653">
        <f xml:space="preserve"> CoS!AV$71</f>
        <v>17024.702192575416</v>
      </c>
      <c r="AW32" s="653">
        <f xml:space="preserve"> CoS!AW$71</f>
        <v>19156.194907085857</v>
      </c>
      <c r="AX32" s="653">
        <f xml:space="preserve"> CoS!AX$71</f>
        <v>19156.194907085857</v>
      </c>
      <c r="AY32" s="653">
        <f xml:space="preserve"> CoS!AY$71</f>
        <v>21550.719270471589</v>
      </c>
      <c r="AZ32" s="653">
        <f xml:space="preserve"> CoS!AZ$71</f>
        <v>26339.767997243052</v>
      </c>
      <c r="BA32" s="653">
        <f xml:space="preserve"> CoS!BA$71</f>
        <v>26339.767997243052</v>
      </c>
      <c r="BB32" s="653">
        <f xml:space="preserve"> CoS!BB$71</f>
        <v>23945.243633857321</v>
      </c>
      <c r="BC32" s="653">
        <f xml:space="preserve"> CoS!BC$71</f>
        <v>19156.194907085857</v>
      </c>
      <c r="BD32" s="653">
        <f xml:space="preserve"> CoS!BD$71</f>
        <v>16761.670543700126</v>
      </c>
      <c r="BE32" s="653">
        <f xml:space="preserve"> CoS!BE$71</f>
        <v>16761.670543700126</v>
      </c>
      <c r="BF32" s="653">
        <f xml:space="preserve"> CoS!BF$71</f>
        <v>16761.670543700126</v>
      </c>
      <c r="BG32" s="653">
        <f xml:space="preserve"> CoS!BG$71</f>
        <v>16761.670543700126</v>
      </c>
      <c r="BH32" s="653">
        <f xml:space="preserve"> CoS!BH$71</f>
        <v>16761.670543700126</v>
      </c>
      <c r="BI32" s="653">
        <f xml:space="preserve"> CoS!BI$71</f>
        <v>18665.796317464457</v>
      </c>
      <c r="BJ32" s="653">
        <f xml:space="preserve"> CoS!BJ$71</f>
        <v>18665.796317464457</v>
      </c>
      <c r="BK32" s="653">
        <f xml:space="preserve"> CoS!BK$71</f>
        <v>20999.020857147509</v>
      </c>
      <c r="BL32" s="653">
        <f xml:space="preserve"> CoS!BL$71</f>
        <v>25665.469936513626</v>
      </c>
      <c r="BM32" s="653">
        <f xml:space="preserve"> CoS!BM$71</f>
        <v>25665.469936513626</v>
      </c>
      <c r="BN32" s="653">
        <f xml:space="preserve"> CoS!BN$71</f>
        <v>23332.245396830571</v>
      </c>
      <c r="BO32" s="653">
        <f xml:space="preserve"> CoS!BO$71</f>
        <v>18665.796317464457</v>
      </c>
      <c r="BP32" s="653">
        <f xml:space="preserve"> CoS!BP$71</f>
        <v>16332.571777781399</v>
      </c>
      <c r="BQ32" s="653">
        <f xml:space="preserve"> CoS!BQ$71</f>
        <v>16332.571777781399</v>
      </c>
      <c r="BR32" s="653">
        <f xml:space="preserve"> CoS!BR$71</f>
        <v>16332.571777781399</v>
      </c>
      <c r="BS32" s="653">
        <f xml:space="preserve"> CoS!BS$71</f>
        <v>16332.571777781399</v>
      </c>
      <c r="BT32" s="653">
        <f xml:space="preserve"> CoS!BT$71</f>
        <v>16332.571777781399</v>
      </c>
      <c r="BU32" s="653">
        <f xml:space="preserve"> CoS!BU$71</f>
        <v>17998.494099115102</v>
      </c>
      <c r="BV32" s="653">
        <f xml:space="preserve"> CoS!BV$71</f>
        <v>17998.494099115102</v>
      </c>
      <c r="BW32" s="653">
        <f xml:space="preserve"> CoS!BW$71</f>
        <v>20248.305861504487</v>
      </c>
      <c r="BX32" s="653">
        <f xml:space="preserve"> CoS!BX$71</f>
        <v>24747.929386283264</v>
      </c>
      <c r="BY32" s="653">
        <f xml:space="preserve"> CoS!BY$71</f>
        <v>24747.929386283264</v>
      </c>
      <c r="BZ32" s="653">
        <f xml:space="preserve"> CoS!BZ$71</f>
        <v>22498.117623893879</v>
      </c>
      <c r="CA32" s="653">
        <f xml:space="preserve"> CoS!CA$71</f>
        <v>17998.494099115102</v>
      </c>
      <c r="CB32" s="653">
        <f xml:space="preserve"> CoS!CB$71</f>
        <v>15748.682336725715</v>
      </c>
      <c r="CC32" s="653">
        <f xml:space="preserve"> CoS!CC$71</f>
        <v>15748.682336725715</v>
      </c>
      <c r="CD32" s="653">
        <f xml:space="preserve"> CoS!CD$71</f>
        <v>15748.682336725715</v>
      </c>
      <c r="CE32" s="653">
        <f xml:space="preserve"> CoS!CE$71</f>
        <v>15748.682336725715</v>
      </c>
      <c r="CF32" s="653">
        <f xml:space="preserve"> CoS!CF$71</f>
        <v>15748.682336725715</v>
      </c>
    </row>
    <row r="33" spans="1:84" s="349" customFormat="1" x14ac:dyDescent="0.25">
      <c r="A33" s="346"/>
      <c r="B33" s="347"/>
      <c r="C33" s="355"/>
      <c r="D33" s="348"/>
      <c r="E33" s="357" t="str">
        <f xml:space="preserve"> CoS!E$72</f>
        <v>CoS payable - Trainers</v>
      </c>
      <c r="F33" s="357">
        <f xml:space="preserve"> CoS!F$72</f>
        <v>0</v>
      </c>
      <c r="G33" s="357" t="str">
        <f xml:space="preserve"> CoS!G$72</f>
        <v>GBP</v>
      </c>
      <c r="H33" s="357">
        <f xml:space="preserve"> CoS!H$72</f>
        <v>0</v>
      </c>
      <c r="I33" s="357">
        <f xml:space="preserve"> CoS!I$72</f>
        <v>0</v>
      </c>
      <c r="J33" s="653">
        <f xml:space="preserve"> CoS!J$72</f>
        <v>1328494.5699200272</v>
      </c>
      <c r="K33" s="653">
        <f xml:space="preserve"> CoS!K$72</f>
        <v>0</v>
      </c>
      <c r="L33" s="653">
        <f xml:space="preserve"> CoS!L$72</f>
        <v>0</v>
      </c>
      <c r="M33" s="653">
        <f xml:space="preserve"> CoS!M$72</f>
        <v>14109.502062439156</v>
      </c>
      <c r="N33" s="653">
        <f xml:space="preserve"> CoS!N$72</f>
        <v>14109.502062439156</v>
      </c>
      <c r="O33" s="653">
        <f xml:space="preserve"> CoS!O$72</f>
        <v>15873.189820244048</v>
      </c>
      <c r="P33" s="653">
        <f xml:space="preserve"> CoS!P$72</f>
        <v>19400.565335853837</v>
      </c>
      <c r="Q33" s="653">
        <f xml:space="preserve"> CoS!Q$72</f>
        <v>19400.565335853837</v>
      </c>
      <c r="R33" s="653">
        <f xml:space="preserve"> CoS!R$72</f>
        <v>17636.877578048941</v>
      </c>
      <c r="S33" s="653">
        <f xml:space="preserve"> CoS!S$72</f>
        <v>14109.502062439156</v>
      </c>
      <c r="T33" s="653">
        <f xml:space="preserve"> CoS!T$72</f>
        <v>12345.814304634261</v>
      </c>
      <c r="U33" s="653">
        <f xml:space="preserve"> CoS!U$72</f>
        <v>12345.814304634261</v>
      </c>
      <c r="V33" s="653">
        <f xml:space="preserve"> CoS!V$72</f>
        <v>12345.814304634261</v>
      </c>
      <c r="W33" s="653">
        <f xml:space="preserve"> CoS!W$72</f>
        <v>12345.814304634261</v>
      </c>
      <c r="X33" s="653">
        <f xml:space="preserve"> CoS!X$72</f>
        <v>12345.814304634261</v>
      </c>
      <c r="Y33" s="653">
        <f xml:space="preserve"> CoS!Y$72</f>
        <v>14545.878414885727</v>
      </c>
      <c r="Z33" s="653">
        <f xml:space="preserve"> CoS!Z$72</f>
        <v>14545.878414885727</v>
      </c>
      <c r="AA33" s="653">
        <f xml:space="preserve"> CoS!AA$72</f>
        <v>16364.113216746442</v>
      </c>
      <c r="AB33" s="653">
        <f xml:space="preserve"> CoS!AB$72</f>
        <v>20000.582820467873</v>
      </c>
      <c r="AC33" s="653">
        <f xml:space="preserve"> CoS!AC$72</f>
        <v>20000.582820467873</v>
      </c>
      <c r="AD33" s="653">
        <f xml:space="preserve"> CoS!AD$72</f>
        <v>18182.348018607157</v>
      </c>
      <c r="AE33" s="653">
        <f xml:space="preserve"> CoS!AE$72</f>
        <v>14545.878414885727</v>
      </c>
      <c r="AF33" s="653">
        <f xml:space="preserve"> CoS!AF$72</f>
        <v>12727.643613025011</v>
      </c>
      <c r="AG33" s="653">
        <f xml:space="preserve"> CoS!AG$72</f>
        <v>12727.643613025011</v>
      </c>
      <c r="AH33" s="653">
        <f xml:space="preserve"> CoS!AH$72</f>
        <v>12727.643613025011</v>
      </c>
      <c r="AI33" s="653">
        <f xml:space="preserve"> CoS!AI$72</f>
        <v>12727.643613025011</v>
      </c>
      <c r="AJ33" s="653">
        <f xml:space="preserve"> CoS!AJ$72</f>
        <v>12727.643613025011</v>
      </c>
      <c r="AK33" s="653">
        <f xml:space="preserve"> CoS!AK$72</f>
        <v>15502.902282300307</v>
      </c>
      <c r="AL33" s="653">
        <f xml:space="preserve"> CoS!AL$72</f>
        <v>15502.902282300307</v>
      </c>
      <c r="AM33" s="653">
        <f xml:space="preserve"> CoS!AM$72</f>
        <v>17440.765067587843</v>
      </c>
      <c r="AN33" s="653">
        <f xml:space="preserve"> CoS!AN$72</f>
        <v>21316.490638162923</v>
      </c>
      <c r="AO33" s="653">
        <f xml:space="preserve"> CoS!AO$72</f>
        <v>21316.490638162923</v>
      </c>
      <c r="AP33" s="653">
        <f xml:space="preserve"> CoS!AP$72</f>
        <v>19378.627852875383</v>
      </c>
      <c r="AQ33" s="653">
        <f xml:space="preserve"> CoS!AQ$72</f>
        <v>15502.902282300307</v>
      </c>
      <c r="AR33" s="653">
        <f xml:space="preserve"> CoS!AR$72</f>
        <v>13565.039497012767</v>
      </c>
      <c r="AS33" s="653">
        <f xml:space="preserve"> CoS!AS$72</f>
        <v>13565.039497012767</v>
      </c>
      <c r="AT33" s="653">
        <f xml:space="preserve"> CoS!AT$72</f>
        <v>13565.039497012767</v>
      </c>
      <c r="AU33" s="653">
        <f xml:space="preserve"> CoS!AU$72</f>
        <v>13565.039497012767</v>
      </c>
      <c r="AV33" s="653">
        <f xml:space="preserve"> CoS!AV$72</f>
        <v>13565.039497012767</v>
      </c>
      <c r="AW33" s="653">
        <f xml:space="preserve"> CoS!AW$72</f>
        <v>17308.990398188293</v>
      </c>
      <c r="AX33" s="653">
        <f xml:space="preserve"> CoS!AX$72</f>
        <v>17308.990398188293</v>
      </c>
      <c r="AY33" s="653">
        <f xml:space="preserve"> CoS!AY$72</f>
        <v>19472.61419796183</v>
      </c>
      <c r="AZ33" s="653">
        <f xml:space="preserve"> CoS!AZ$72</f>
        <v>23799.861797508904</v>
      </c>
      <c r="BA33" s="653">
        <f xml:space="preserve"> CoS!BA$72</f>
        <v>23799.861797508904</v>
      </c>
      <c r="BB33" s="653">
        <f xml:space="preserve"> CoS!BB$72</f>
        <v>21636.237997735367</v>
      </c>
      <c r="BC33" s="653">
        <f xml:space="preserve"> CoS!BC$72</f>
        <v>17308.990398188293</v>
      </c>
      <c r="BD33" s="653">
        <f xml:space="preserve"> CoS!BD$72</f>
        <v>15145.366598414757</v>
      </c>
      <c r="BE33" s="653">
        <f xml:space="preserve"> CoS!BE$72</f>
        <v>15145.366598414757</v>
      </c>
      <c r="BF33" s="653">
        <f xml:space="preserve"> CoS!BF$72</f>
        <v>15145.366598414757</v>
      </c>
      <c r="BG33" s="653">
        <f xml:space="preserve"> CoS!BG$72</f>
        <v>15145.366598414757</v>
      </c>
      <c r="BH33" s="653">
        <f xml:space="preserve"> CoS!BH$72</f>
        <v>15145.366598414757</v>
      </c>
      <c r="BI33" s="653">
        <f xml:space="preserve"> CoS!BI$72</f>
        <v>20203.919042285284</v>
      </c>
      <c r="BJ33" s="653">
        <f xml:space="preserve"> CoS!BJ$72</f>
        <v>20203.919042285284</v>
      </c>
      <c r="BK33" s="653">
        <f xml:space="preserve"> CoS!BK$72</f>
        <v>22729.408922570943</v>
      </c>
      <c r="BL33" s="653">
        <f xml:space="preserve"> CoS!BL$72</f>
        <v>27780.388683142261</v>
      </c>
      <c r="BM33" s="653">
        <f xml:space="preserve"> CoS!BM$72</f>
        <v>27780.388683142261</v>
      </c>
      <c r="BN33" s="653">
        <f xml:space="preserve"> CoS!BN$72</f>
        <v>25254.898802856602</v>
      </c>
      <c r="BO33" s="653">
        <f xml:space="preserve"> CoS!BO$72</f>
        <v>20203.919042285284</v>
      </c>
      <c r="BP33" s="653">
        <f xml:space="preserve"> CoS!BP$72</f>
        <v>17678.429161999622</v>
      </c>
      <c r="BQ33" s="653">
        <f xml:space="preserve"> CoS!BQ$72</f>
        <v>17678.429161999622</v>
      </c>
      <c r="BR33" s="653">
        <f xml:space="preserve"> CoS!BR$72</f>
        <v>17678.429161999622</v>
      </c>
      <c r="BS33" s="653">
        <f xml:space="preserve"> CoS!BS$72</f>
        <v>17678.429161999622</v>
      </c>
      <c r="BT33" s="653">
        <f xml:space="preserve"> CoS!BT$72</f>
        <v>17678.429161999622</v>
      </c>
      <c r="BU33" s="653">
        <f xml:space="preserve"> CoS!BU$72</f>
        <v>24608.373393503476</v>
      </c>
      <c r="BV33" s="653">
        <f xml:space="preserve"> CoS!BV$72</f>
        <v>24608.373393503476</v>
      </c>
      <c r="BW33" s="653">
        <f xml:space="preserve"> CoS!BW$72</f>
        <v>27684.420067691404</v>
      </c>
      <c r="BX33" s="653">
        <f xml:space="preserve"> CoS!BX$72</f>
        <v>33836.513416067275</v>
      </c>
      <c r="BY33" s="653">
        <f xml:space="preserve"> CoS!BY$72</f>
        <v>33836.513416067275</v>
      </c>
      <c r="BZ33" s="653">
        <f xml:space="preserve"> CoS!BZ$72</f>
        <v>30760.466741879343</v>
      </c>
      <c r="CA33" s="653">
        <f xml:space="preserve"> CoS!CA$72</f>
        <v>24608.373393503476</v>
      </c>
      <c r="CB33" s="653">
        <f xml:space="preserve"> CoS!CB$72</f>
        <v>21532.326719315541</v>
      </c>
      <c r="CC33" s="653">
        <f xml:space="preserve"> CoS!CC$72</f>
        <v>21532.326719315541</v>
      </c>
      <c r="CD33" s="653">
        <f xml:space="preserve"> CoS!CD$72</f>
        <v>21532.326719315541</v>
      </c>
      <c r="CE33" s="653">
        <f xml:space="preserve"> CoS!CE$72</f>
        <v>21532.326719315541</v>
      </c>
      <c r="CF33" s="653">
        <f xml:space="preserve"> CoS!CF$72</f>
        <v>21532.326719315541</v>
      </c>
    </row>
    <row r="34" spans="1:84" s="349" customFormat="1" x14ac:dyDescent="0.25">
      <c r="A34" s="346"/>
      <c r="B34" s="347"/>
      <c r="C34" s="355"/>
      <c r="D34" s="348"/>
      <c r="E34" s="357" t="str">
        <f xml:space="preserve"> CoS!E$73</f>
        <v>CoS payable - Boots</v>
      </c>
      <c r="F34" s="357">
        <f xml:space="preserve"> CoS!F$73</f>
        <v>0</v>
      </c>
      <c r="G34" s="357" t="str">
        <f xml:space="preserve"> CoS!G$73</f>
        <v>GBP</v>
      </c>
      <c r="H34" s="357">
        <f xml:space="preserve"> CoS!H$73</f>
        <v>0</v>
      </c>
      <c r="I34" s="357">
        <f xml:space="preserve"> CoS!I$73</f>
        <v>0</v>
      </c>
      <c r="J34" s="653">
        <f xml:space="preserve"> CoS!J$73</f>
        <v>2153078.4402285009</v>
      </c>
      <c r="K34" s="653">
        <f xml:space="preserve"> CoS!K$73</f>
        <v>0</v>
      </c>
      <c r="L34" s="653">
        <f xml:space="preserve"> CoS!L$73</f>
        <v>0</v>
      </c>
      <c r="M34" s="653">
        <f xml:space="preserve"> CoS!M$73</f>
        <v>16503.475902142312</v>
      </c>
      <c r="N34" s="653">
        <f xml:space="preserve"> CoS!N$73</f>
        <v>16503.475902142312</v>
      </c>
      <c r="O34" s="653">
        <f xml:space="preserve"> CoS!O$73</f>
        <v>18566.410389910099</v>
      </c>
      <c r="P34" s="653">
        <f xml:space="preserve"> CoS!P$73</f>
        <v>22692.27936544568</v>
      </c>
      <c r="Q34" s="653">
        <f xml:space="preserve"> CoS!Q$73</f>
        <v>22692.27936544568</v>
      </c>
      <c r="R34" s="653">
        <f xml:space="preserve"> CoS!R$73</f>
        <v>20629.34487767789</v>
      </c>
      <c r="S34" s="653">
        <f xml:space="preserve"> CoS!S$73</f>
        <v>16503.475902142312</v>
      </c>
      <c r="T34" s="653">
        <f xml:space="preserve"> CoS!T$73</f>
        <v>14440.541414374526</v>
      </c>
      <c r="U34" s="653">
        <f xml:space="preserve"> CoS!U$73</f>
        <v>14440.541414374526</v>
      </c>
      <c r="V34" s="653">
        <f xml:space="preserve"> CoS!V$73</f>
        <v>14440.541414374526</v>
      </c>
      <c r="W34" s="653">
        <f xml:space="preserve"> CoS!W$73</f>
        <v>14440.541414374526</v>
      </c>
      <c r="X34" s="653">
        <f xml:space="preserve"> CoS!X$73</f>
        <v>14440.541414374526</v>
      </c>
      <c r="Y34" s="653">
        <f xml:space="preserve"> CoS!Y$73</f>
        <v>18337.19544682479</v>
      </c>
      <c r="Z34" s="653">
        <f xml:space="preserve"> CoS!Z$73</f>
        <v>18337.19544682479</v>
      </c>
      <c r="AA34" s="653">
        <f xml:space="preserve"> CoS!AA$73</f>
        <v>20629.34487767789</v>
      </c>
      <c r="AB34" s="653">
        <f xml:space="preserve"> CoS!AB$73</f>
        <v>25213.643739384086</v>
      </c>
      <c r="AC34" s="653">
        <f xml:space="preserve"> CoS!AC$73</f>
        <v>25213.643739384086</v>
      </c>
      <c r="AD34" s="653">
        <f xml:space="preserve"> CoS!AD$73</f>
        <v>22921.49430853099</v>
      </c>
      <c r="AE34" s="653">
        <f xml:space="preserve"> CoS!AE$73</f>
        <v>18337.19544682479</v>
      </c>
      <c r="AF34" s="653">
        <f xml:space="preserve"> CoS!AF$73</f>
        <v>16045.046015971695</v>
      </c>
      <c r="AG34" s="653">
        <f xml:space="preserve"> CoS!AG$73</f>
        <v>16045.046015971695</v>
      </c>
      <c r="AH34" s="653">
        <f xml:space="preserve"> CoS!AH$73</f>
        <v>16045.046015971695</v>
      </c>
      <c r="AI34" s="653">
        <f xml:space="preserve"> CoS!AI$73</f>
        <v>16045.046015971695</v>
      </c>
      <c r="AJ34" s="653">
        <f xml:space="preserve"> CoS!AJ$73</f>
        <v>16045.046015971695</v>
      </c>
      <c r="AK34" s="653">
        <f xml:space="preserve"> CoS!AK$73</f>
        <v>22335.615121454626</v>
      </c>
      <c r="AL34" s="653">
        <f xml:space="preserve"> CoS!AL$73</f>
        <v>22335.615121454626</v>
      </c>
      <c r="AM34" s="653">
        <f xml:space="preserve"> CoS!AM$73</f>
        <v>25127.567011636453</v>
      </c>
      <c r="AN34" s="653">
        <f xml:space="preserve"> CoS!AN$73</f>
        <v>30711.470792000109</v>
      </c>
      <c r="AO34" s="653">
        <f xml:space="preserve"> CoS!AO$73</f>
        <v>30711.470792000109</v>
      </c>
      <c r="AP34" s="653">
        <f xml:space="preserve"> CoS!AP$73</f>
        <v>27919.518901818283</v>
      </c>
      <c r="AQ34" s="653">
        <f xml:space="preserve"> CoS!AQ$73</f>
        <v>22335.615121454626</v>
      </c>
      <c r="AR34" s="653">
        <f xml:space="preserve"> CoS!AR$73</f>
        <v>19543.6632312728</v>
      </c>
      <c r="AS34" s="653">
        <f xml:space="preserve"> CoS!AS$73</f>
        <v>19543.6632312728</v>
      </c>
      <c r="AT34" s="653">
        <f xml:space="preserve"> CoS!AT$73</f>
        <v>19543.6632312728</v>
      </c>
      <c r="AU34" s="653">
        <f xml:space="preserve"> CoS!AU$73</f>
        <v>19543.6632312728</v>
      </c>
      <c r="AV34" s="653">
        <f xml:space="preserve"> CoS!AV$73</f>
        <v>19543.6632312728</v>
      </c>
      <c r="AW34" s="653">
        <f xml:space="preserve"> CoS!AW$73</f>
        <v>28338.311685345554</v>
      </c>
      <c r="AX34" s="653">
        <f xml:space="preserve"> CoS!AX$73</f>
        <v>28338.311685345554</v>
      </c>
      <c r="AY34" s="653">
        <f xml:space="preserve"> CoS!AY$73</f>
        <v>31880.600646013751</v>
      </c>
      <c r="AZ34" s="653">
        <f xml:space="preserve"> CoS!AZ$73</f>
        <v>38965.178567350136</v>
      </c>
      <c r="BA34" s="653">
        <f xml:space="preserve"> CoS!BA$73</f>
        <v>38965.178567350136</v>
      </c>
      <c r="BB34" s="653">
        <f xml:space="preserve"> CoS!BB$73</f>
        <v>35422.889606681943</v>
      </c>
      <c r="BC34" s="653">
        <f xml:space="preserve"> CoS!BC$73</f>
        <v>28338.311685345554</v>
      </c>
      <c r="BD34" s="653">
        <f xml:space="preserve"> CoS!BD$73</f>
        <v>24796.022724677361</v>
      </c>
      <c r="BE34" s="653">
        <f xml:space="preserve"> CoS!BE$73</f>
        <v>24796.022724677361</v>
      </c>
      <c r="BF34" s="653">
        <f xml:space="preserve"> CoS!BF$73</f>
        <v>24796.022724677361</v>
      </c>
      <c r="BG34" s="653">
        <f xml:space="preserve"> CoS!BG$73</f>
        <v>24796.022724677361</v>
      </c>
      <c r="BH34" s="653">
        <f xml:space="preserve"> CoS!BH$73</f>
        <v>24796.022724677361</v>
      </c>
      <c r="BI34" s="653">
        <f xml:space="preserve"> CoS!BI$73</f>
        <v>37392.402268813457</v>
      </c>
      <c r="BJ34" s="653">
        <f xml:space="preserve"> CoS!BJ$73</f>
        <v>37392.402268813457</v>
      </c>
      <c r="BK34" s="653">
        <f xml:space="preserve"> CoS!BK$73</f>
        <v>42066.45255241514</v>
      </c>
      <c r="BL34" s="653">
        <f xml:space="preserve"> CoS!BL$73</f>
        <v>51414.553119618504</v>
      </c>
      <c r="BM34" s="653">
        <f xml:space="preserve"> CoS!BM$73</f>
        <v>51414.553119618504</v>
      </c>
      <c r="BN34" s="653">
        <f xml:space="preserve"> CoS!BN$73</f>
        <v>46740.502836016822</v>
      </c>
      <c r="BO34" s="653">
        <f xml:space="preserve"> CoS!BO$73</f>
        <v>37392.402268813457</v>
      </c>
      <c r="BP34" s="653">
        <f xml:space="preserve"> CoS!BP$73</f>
        <v>32718.351985211779</v>
      </c>
      <c r="BQ34" s="653">
        <f xml:space="preserve"> CoS!BQ$73</f>
        <v>32718.351985211779</v>
      </c>
      <c r="BR34" s="653">
        <f xml:space="preserve"> CoS!BR$73</f>
        <v>32718.351985211779</v>
      </c>
      <c r="BS34" s="653">
        <f xml:space="preserve"> CoS!BS$73</f>
        <v>32718.351985211779</v>
      </c>
      <c r="BT34" s="653">
        <f xml:space="preserve"> CoS!BT$73</f>
        <v>32718.351985211779</v>
      </c>
      <c r="BU34" s="653">
        <f xml:space="preserve"> CoS!BU$73</f>
        <v>49339.274793699355</v>
      </c>
      <c r="BV34" s="653">
        <f xml:space="preserve"> CoS!BV$73</f>
        <v>49339.274793699355</v>
      </c>
      <c r="BW34" s="653">
        <f xml:space="preserve"> CoS!BW$73</f>
        <v>55506.684142911778</v>
      </c>
      <c r="BX34" s="653">
        <f xml:space="preserve"> CoS!BX$73</f>
        <v>67841.502841336609</v>
      </c>
      <c r="BY34" s="653">
        <f xml:space="preserve"> CoS!BY$73</f>
        <v>67841.502841336609</v>
      </c>
      <c r="BZ34" s="653">
        <f xml:space="preserve"> CoS!BZ$73</f>
        <v>61674.093492124193</v>
      </c>
      <c r="CA34" s="653">
        <f xml:space="preserve"> CoS!CA$73</f>
        <v>49339.274793699355</v>
      </c>
      <c r="CB34" s="653">
        <f xml:space="preserve"> CoS!CB$73</f>
        <v>43171.865444486939</v>
      </c>
      <c r="CC34" s="653">
        <f xml:space="preserve"> CoS!CC$73</f>
        <v>43171.865444486939</v>
      </c>
      <c r="CD34" s="653">
        <f xml:space="preserve"> CoS!CD$73</f>
        <v>43171.865444486939</v>
      </c>
      <c r="CE34" s="653">
        <f xml:space="preserve"> CoS!CE$73</f>
        <v>43171.865444486939</v>
      </c>
      <c r="CF34" s="653">
        <f xml:space="preserve"> CoS!CF$73</f>
        <v>43171.865444486939</v>
      </c>
    </row>
    <row r="35" spans="1:84" s="349" customFormat="1" x14ac:dyDescent="0.25">
      <c r="A35" s="346"/>
      <c r="B35" s="347"/>
      <c r="C35" s="355"/>
      <c r="D35" s="348"/>
      <c r="E35" s="357" t="str">
        <f xml:space="preserve"> CoS!E$74</f>
        <v>CoS payable</v>
      </c>
      <c r="F35" s="357">
        <f xml:space="preserve"> CoS!F$74</f>
        <v>0</v>
      </c>
      <c r="G35" s="357" t="str">
        <f xml:space="preserve"> CoS!G$74</f>
        <v>GBP</v>
      </c>
      <c r="H35" s="357">
        <f xml:space="preserve"> CoS!H$74</f>
        <v>0</v>
      </c>
      <c r="I35" s="357">
        <f xml:space="preserve"> CoS!I$74</f>
        <v>0</v>
      </c>
      <c r="J35" s="653">
        <f xml:space="preserve"> CoS!J$74</f>
        <v>4911530.9865988456</v>
      </c>
      <c r="K35" s="653">
        <f xml:space="preserve"> CoS!K$74</f>
        <v>0</v>
      </c>
      <c r="L35" s="653">
        <f xml:space="preserve"> CoS!L$74</f>
        <v>0</v>
      </c>
      <c r="M35" s="653">
        <f xml:space="preserve"> CoS!M$74</f>
        <v>50172.653107861246</v>
      </c>
      <c r="N35" s="653">
        <f xml:space="preserve"> CoS!N$74</f>
        <v>50172.653107861246</v>
      </c>
      <c r="O35" s="653">
        <f xml:space="preserve"> CoS!O$74</f>
        <v>56444.234746343893</v>
      </c>
      <c r="P35" s="653">
        <f xml:space="preserve"> CoS!P$74</f>
        <v>68987.398023309201</v>
      </c>
      <c r="Q35" s="653">
        <f xml:space="preserve"> CoS!Q$74</f>
        <v>68987.398023309201</v>
      </c>
      <c r="R35" s="653">
        <f xml:space="preserve"> CoS!R$74</f>
        <v>62715.816384826547</v>
      </c>
      <c r="S35" s="653">
        <f xml:space="preserve"> CoS!S$74</f>
        <v>50172.653107861246</v>
      </c>
      <c r="T35" s="653">
        <f xml:space="preserve"> CoS!T$74</f>
        <v>43901.071469378585</v>
      </c>
      <c r="U35" s="653">
        <f xml:space="preserve"> CoS!U$74</f>
        <v>43901.071469378585</v>
      </c>
      <c r="V35" s="653">
        <f xml:space="preserve"> CoS!V$74</f>
        <v>43901.071469378585</v>
      </c>
      <c r="W35" s="653">
        <f xml:space="preserve"> CoS!W$74</f>
        <v>43901.071469378585</v>
      </c>
      <c r="X35" s="653">
        <f xml:space="preserve"> CoS!X$74</f>
        <v>43901.071469378585</v>
      </c>
      <c r="Y35" s="653">
        <f xml:space="preserve"> CoS!Y$74</f>
        <v>52442.749004990284</v>
      </c>
      <c r="Z35" s="653">
        <f xml:space="preserve"> CoS!Z$74</f>
        <v>52442.749004990284</v>
      </c>
      <c r="AA35" s="653">
        <f xml:space="preserve"> CoS!AA$74</f>
        <v>58998.092630614083</v>
      </c>
      <c r="AB35" s="653">
        <f xml:space="preserve"> CoS!AB$74</f>
        <v>72108.779881861657</v>
      </c>
      <c r="AC35" s="653">
        <f xml:space="preserve"> CoS!AC$74</f>
        <v>72108.779881861657</v>
      </c>
      <c r="AD35" s="653">
        <f xml:space="preserve"> CoS!AD$74</f>
        <v>65553.436256237866</v>
      </c>
      <c r="AE35" s="653">
        <f xml:space="preserve"> CoS!AE$74</f>
        <v>52442.749004990284</v>
      </c>
      <c r="AF35" s="653">
        <f xml:space="preserve"> CoS!AF$74</f>
        <v>45887.405379366508</v>
      </c>
      <c r="AG35" s="653">
        <f xml:space="preserve"> CoS!AG$74</f>
        <v>45887.405379366508</v>
      </c>
      <c r="AH35" s="653">
        <f xml:space="preserve"> CoS!AH$74</f>
        <v>45887.405379366508</v>
      </c>
      <c r="AI35" s="653">
        <f xml:space="preserve"> CoS!AI$74</f>
        <v>45887.405379366508</v>
      </c>
      <c r="AJ35" s="653">
        <f xml:space="preserve"> CoS!AJ$74</f>
        <v>45887.405379366508</v>
      </c>
      <c r="AK35" s="653">
        <f xml:space="preserve"> CoS!AK$74</f>
        <v>57295.319909555408</v>
      </c>
      <c r="AL35" s="653">
        <f xml:space="preserve"> CoS!AL$74</f>
        <v>57295.319909555408</v>
      </c>
      <c r="AM35" s="653">
        <f xml:space="preserve"> CoS!AM$74</f>
        <v>64457.234898249822</v>
      </c>
      <c r="AN35" s="653">
        <f xml:space="preserve"> CoS!AN$74</f>
        <v>78781.06487563868</v>
      </c>
      <c r="AO35" s="653">
        <f xml:space="preserve"> CoS!AO$74</f>
        <v>78781.06487563868</v>
      </c>
      <c r="AP35" s="653">
        <f xml:space="preserve"> CoS!AP$74</f>
        <v>71619.149886944258</v>
      </c>
      <c r="AQ35" s="653">
        <f xml:space="preserve"> CoS!AQ$74</f>
        <v>57295.319909555408</v>
      </c>
      <c r="AR35" s="653">
        <f xml:space="preserve"> CoS!AR$74</f>
        <v>50133.404920860979</v>
      </c>
      <c r="AS35" s="653">
        <f xml:space="preserve"> CoS!AS$74</f>
        <v>50133.404920860979</v>
      </c>
      <c r="AT35" s="653">
        <f xml:space="preserve"> CoS!AT$74</f>
        <v>50133.404920860979</v>
      </c>
      <c r="AU35" s="653">
        <f xml:space="preserve"> CoS!AU$74</f>
        <v>50133.404920860979</v>
      </c>
      <c r="AV35" s="653">
        <f xml:space="preserve"> CoS!AV$74</f>
        <v>50133.404920860979</v>
      </c>
      <c r="AW35" s="653">
        <f xml:space="preserve"> CoS!AW$74</f>
        <v>64803.496990619708</v>
      </c>
      <c r="AX35" s="653">
        <f xml:space="preserve"> CoS!AX$74</f>
        <v>64803.496990619708</v>
      </c>
      <c r="AY35" s="653">
        <f xml:space="preserve"> CoS!AY$74</f>
        <v>72903.934114447169</v>
      </c>
      <c r="AZ35" s="653">
        <f xml:space="preserve"> CoS!AZ$74</f>
        <v>89104.808362102092</v>
      </c>
      <c r="BA35" s="653">
        <f xml:space="preserve"> CoS!BA$74</f>
        <v>89104.808362102092</v>
      </c>
      <c r="BB35" s="653">
        <f xml:space="preserve"> CoS!BB$74</f>
        <v>81004.371238274631</v>
      </c>
      <c r="BC35" s="653">
        <f xml:space="preserve"> CoS!BC$74</f>
        <v>64803.496990619708</v>
      </c>
      <c r="BD35" s="653">
        <f xml:space="preserve"> CoS!BD$74</f>
        <v>56703.059866792246</v>
      </c>
      <c r="BE35" s="653">
        <f xml:space="preserve"> CoS!BE$74</f>
        <v>56703.059866792246</v>
      </c>
      <c r="BF35" s="653">
        <f xml:space="preserve"> CoS!BF$74</f>
        <v>56703.059866792246</v>
      </c>
      <c r="BG35" s="653">
        <f xml:space="preserve"> CoS!BG$74</f>
        <v>56703.059866792246</v>
      </c>
      <c r="BH35" s="653">
        <f xml:space="preserve"> CoS!BH$74</f>
        <v>56703.059866792246</v>
      </c>
      <c r="BI35" s="653">
        <f xml:space="preserve"> CoS!BI$74</f>
        <v>76262.117628563195</v>
      </c>
      <c r="BJ35" s="653">
        <f xml:space="preserve"> CoS!BJ$74</f>
        <v>76262.117628563195</v>
      </c>
      <c r="BK35" s="653">
        <f xml:space="preserve"> CoS!BK$74</f>
        <v>85794.882332133595</v>
      </c>
      <c r="BL35" s="653">
        <f xml:space="preserve"> CoS!BL$74</f>
        <v>104860.41173927439</v>
      </c>
      <c r="BM35" s="653">
        <f xml:space="preserve"> CoS!BM$74</f>
        <v>104860.41173927439</v>
      </c>
      <c r="BN35" s="653">
        <f xml:space="preserve"> CoS!BN$74</f>
        <v>95327.647035703994</v>
      </c>
      <c r="BO35" s="653">
        <f xml:space="preserve"> CoS!BO$74</f>
        <v>76262.117628563195</v>
      </c>
      <c r="BP35" s="653">
        <f xml:space="preserve"> CoS!BP$74</f>
        <v>66729.352924992796</v>
      </c>
      <c r="BQ35" s="653">
        <f xml:space="preserve"> CoS!BQ$74</f>
        <v>66729.352924992796</v>
      </c>
      <c r="BR35" s="653">
        <f xml:space="preserve"> CoS!BR$74</f>
        <v>66729.352924992796</v>
      </c>
      <c r="BS35" s="653">
        <f xml:space="preserve"> CoS!BS$74</f>
        <v>66729.352924992796</v>
      </c>
      <c r="BT35" s="653">
        <f xml:space="preserve"> CoS!BT$74</f>
        <v>66729.352924992796</v>
      </c>
      <c r="BU35" s="653">
        <f xml:space="preserve"> CoS!BU$74</f>
        <v>91946.142286317932</v>
      </c>
      <c r="BV35" s="653">
        <f xml:space="preserve"> CoS!BV$74</f>
        <v>91946.142286317932</v>
      </c>
      <c r="BW35" s="653">
        <f xml:space="preserve"> CoS!BW$74</f>
        <v>103439.41007210767</v>
      </c>
      <c r="BX35" s="653">
        <f xml:space="preserve"> CoS!BX$74</f>
        <v>126425.94564368716</v>
      </c>
      <c r="BY35" s="653">
        <f xml:space="preserve"> CoS!BY$74</f>
        <v>126425.94564368716</v>
      </c>
      <c r="BZ35" s="653">
        <f xml:space="preserve"> CoS!BZ$74</f>
        <v>114932.67785789742</v>
      </c>
      <c r="CA35" s="653">
        <f xml:space="preserve"> CoS!CA$74</f>
        <v>91946.142286317932</v>
      </c>
      <c r="CB35" s="653">
        <f xml:space="preserve"> CoS!CB$74</f>
        <v>80452.874500528196</v>
      </c>
      <c r="CC35" s="653">
        <f xml:space="preserve"> CoS!CC$74</f>
        <v>80452.874500528196</v>
      </c>
      <c r="CD35" s="653">
        <f xml:space="preserve"> CoS!CD$74</f>
        <v>80452.874500528196</v>
      </c>
      <c r="CE35" s="653">
        <f xml:space="preserve"> CoS!CE$74</f>
        <v>80452.874500528196</v>
      </c>
      <c r="CF35" s="653">
        <f xml:space="preserve"> CoS!CF$74</f>
        <v>80452.874500528196</v>
      </c>
    </row>
    <row r="36" spans="1:84" s="332" customFormat="1" ht="4.95" customHeight="1" x14ac:dyDescent="0.25">
      <c r="A36" s="336"/>
      <c r="B36" s="333"/>
      <c r="C36" s="350"/>
      <c r="D36" s="334"/>
      <c r="E36" s="335"/>
      <c r="F36" s="335"/>
      <c r="G36" s="364"/>
      <c r="H36" s="335"/>
      <c r="I36" s="335"/>
      <c r="J36" s="334"/>
      <c r="K36" s="334"/>
      <c r="L36" s="334"/>
      <c r="M36" s="334"/>
      <c r="N36" s="334"/>
      <c r="O36" s="334"/>
      <c r="P36" s="334"/>
      <c r="Q36" s="334"/>
      <c r="R36" s="334"/>
      <c r="S36" s="334"/>
      <c r="T36" s="334"/>
      <c r="U36" s="334"/>
      <c r="V36" s="334"/>
      <c r="W36" s="334"/>
      <c r="X36" s="334"/>
      <c r="Y36" s="334"/>
      <c r="Z36" s="334"/>
      <c r="AA36" s="334"/>
      <c r="AB36" s="334"/>
      <c r="AC36" s="334"/>
      <c r="AD36" s="334"/>
      <c r="AE36" s="417"/>
      <c r="AF36" s="417"/>
      <c r="AG36" s="417"/>
      <c r="AH36" s="417"/>
      <c r="AI36" s="417"/>
      <c r="AJ36" s="417"/>
      <c r="AK36" s="417"/>
      <c r="AL36" s="417"/>
      <c r="AM36" s="417"/>
      <c r="AN36" s="417"/>
      <c r="AO36" s="417"/>
      <c r="AP36" s="417"/>
      <c r="AQ36" s="417"/>
      <c r="AR36" s="417"/>
      <c r="AS36" s="417"/>
      <c r="AT36" s="417"/>
      <c r="AU36" s="417"/>
      <c r="AV36" s="417"/>
      <c r="AW36" s="417"/>
      <c r="AX36" s="417"/>
      <c r="AY36" s="417"/>
      <c r="AZ36" s="417"/>
      <c r="BA36" s="417"/>
      <c r="BB36" s="417"/>
      <c r="BC36" s="417"/>
      <c r="BD36" s="417"/>
      <c r="BE36" s="417"/>
      <c r="BF36" s="417"/>
      <c r="BG36" s="417"/>
      <c r="BH36" s="417"/>
      <c r="BI36" s="417"/>
      <c r="BJ36" s="417"/>
      <c r="BK36" s="417"/>
      <c r="BL36" s="417"/>
      <c r="BM36" s="417"/>
      <c r="BN36" s="417"/>
      <c r="BO36" s="417"/>
      <c r="BP36" s="417"/>
      <c r="BQ36" s="417"/>
      <c r="BR36" s="417"/>
      <c r="BS36" s="417"/>
      <c r="BT36" s="417"/>
      <c r="BU36" s="417"/>
      <c r="BV36" s="417"/>
      <c r="BW36" s="417"/>
      <c r="BX36" s="417"/>
      <c r="BY36" s="417"/>
      <c r="BZ36" s="417"/>
      <c r="CA36" s="417"/>
      <c r="CB36" s="417"/>
      <c r="CC36" s="417"/>
      <c r="CD36" s="417"/>
      <c r="CE36" s="417"/>
      <c r="CF36" s="417"/>
    </row>
    <row r="37" spans="1:84" s="360" customFormat="1" x14ac:dyDescent="0.25">
      <c r="A37" s="358"/>
      <c r="B37" s="351"/>
      <c r="C37" s="366"/>
      <c r="D37" s="359"/>
      <c r="E37" s="345" t="str">
        <f xml:space="preserve"> "Gross profit - " &amp; SetUp!$E$25</f>
        <v>Gross profit - Shoes</v>
      </c>
      <c r="F37" s="345"/>
      <c r="G37" s="345" t="s">
        <v>40</v>
      </c>
      <c r="H37" s="345"/>
      <c r="I37" s="345"/>
      <c r="J37" s="654">
        <f xml:space="preserve"> SUM(L37:CF37)</f>
        <v>1054804.8700754719</v>
      </c>
      <c r="K37" s="654"/>
      <c r="L37" s="654">
        <f t="shared" ref="L37:AQ37" si="8" xml:space="preserve"> L27 - L32</f>
        <v>0</v>
      </c>
      <c r="M37" s="654">
        <f t="shared" si="8"/>
        <v>12994.456832090913</v>
      </c>
      <c r="N37" s="654">
        <f t="shared" si="8"/>
        <v>12994.456832090913</v>
      </c>
      <c r="O37" s="654">
        <f t="shared" si="8"/>
        <v>14618.763936102274</v>
      </c>
      <c r="P37" s="654">
        <f t="shared" si="8"/>
        <v>17867.378144125003</v>
      </c>
      <c r="Q37" s="654">
        <f t="shared" si="8"/>
        <v>19210.23608810905</v>
      </c>
      <c r="R37" s="654">
        <f t="shared" si="8"/>
        <v>17463.850989190047</v>
      </c>
      <c r="S37" s="654">
        <f t="shared" si="8"/>
        <v>13971.080791352033</v>
      </c>
      <c r="T37" s="654">
        <f t="shared" si="8"/>
        <v>12224.69569243303</v>
      </c>
      <c r="U37" s="654">
        <f t="shared" si="8"/>
        <v>12224.69569243303</v>
      </c>
      <c r="V37" s="654">
        <f t="shared" si="8"/>
        <v>12224.69569243303</v>
      </c>
      <c r="W37" s="654">
        <f t="shared" si="8"/>
        <v>12224.69569243303</v>
      </c>
      <c r="X37" s="654">
        <f t="shared" si="8"/>
        <v>12224.69569243303</v>
      </c>
      <c r="Y37" s="654">
        <f t="shared" si="8"/>
        <v>12994.456832090913</v>
      </c>
      <c r="Z37" s="654">
        <f t="shared" si="8"/>
        <v>12994.456832090913</v>
      </c>
      <c r="AA37" s="654">
        <f t="shared" si="8"/>
        <v>14618.763936102274</v>
      </c>
      <c r="AB37" s="654">
        <f t="shared" si="8"/>
        <v>17867.378144125003</v>
      </c>
      <c r="AC37" s="654">
        <f t="shared" si="8"/>
        <v>19210.23608810905</v>
      </c>
      <c r="AD37" s="654">
        <f t="shared" si="8"/>
        <v>17463.850989190047</v>
      </c>
      <c r="AE37" s="654">
        <f t="shared" si="8"/>
        <v>13971.080791352033</v>
      </c>
      <c r="AF37" s="654">
        <f t="shared" si="8"/>
        <v>12224.69569243303</v>
      </c>
      <c r="AG37" s="654">
        <f t="shared" si="8"/>
        <v>12224.69569243303</v>
      </c>
      <c r="AH37" s="654">
        <f t="shared" si="8"/>
        <v>12224.69569243303</v>
      </c>
      <c r="AI37" s="654">
        <f t="shared" si="8"/>
        <v>12224.69569243303</v>
      </c>
      <c r="AJ37" s="654">
        <f t="shared" si="8"/>
        <v>12224.69569243303</v>
      </c>
      <c r="AK37" s="654">
        <f t="shared" si="8"/>
        <v>13403.338310138704</v>
      </c>
      <c r="AL37" s="654">
        <f t="shared" si="8"/>
        <v>13403.338310138704</v>
      </c>
      <c r="AM37" s="654">
        <f t="shared" si="8"/>
        <v>15078.755598906042</v>
      </c>
      <c r="AN37" s="654">
        <f t="shared" si="8"/>
        <v>18429.59017644071</v>
      </c>
      <c r="AO37" s="654">
        <f t="shared" si="8"/>
        <v>19788.839939610029</v>
      </c>
      <c r="AP37" s="654">
        <f t="shared" si="8"/>
        <v>17989.854490554575</v>
      </c>
      <c r="AQ37" s="654">
        <f t="shared" si="8"/>
        <v>14391.883592443661</v>
      </c>
      <c r="AR37" s="654">
        <f t="shared" ref="AR37:BW37" si="9" xml:space="preserve"> AR27 - AR32</f>
        <v>12592.898143388204</v>
      </c>
      <c r="AS37" s="654">
        <f t="shared" si="9"/>
        <v>12592.898143388204</v>
      </c>
      <c r="AT37" s="654">
        <f t="shared" si="9"/>
        <v>12592.898143388204</v>
      </c>
      <c r="AU37" s="654">
        <f t="shared" si="9"/>
        <v>12592.898143388204</v>
      </c>
      <c r="AV37" s="654">
        <f t="shared" si="9"/>
        <v>12592.898143388204</v>
      </c>
      <c r="AW37" s="654">
        <f t="shared" si="9"/>
        <v>13677.030608210949</v>
      </c>
      <c r="AX37" s="654">
        <f t="shared" si="9"/>
        <v>13677.030608210949</v>
      </c>
      <c r="AY37" s="654">
        <f t="shared" si="9"/>
        <v>15386.659434237325</v>
      </c>
      <c r="AZ37" s="654">
        <f t="shared" si="9"/>
        <v>18805.917086290061</v>
      </c>
      <c r="BA37" s="654">
        <f t="shared" si="9"/>
        <v>20160.287638796053</v>
      </c>
      <c r="BB37" s="654">
        <f t="shared" si="9"/>
        <v>18327.534217087323</v>
      </c>
      <c r="BC37" s="654">
        <f t="shared" si="9"/>
        <v>14662.027373669855</v>
      </c>
      <c r="BD37" s="654">
        <f t="shared" si="9"/>
        <v>12829.273951961124</v>
      </c>
      <c r="BE37" s="654">
        <f t="shared" si="9"/>
        <v>12829.273951961124</v>
      </c>
      <c r="BF37" s="654">
        <f t="shared" si="9"/>
        <v>12829.273951961124</v>
      </c>
      <c r="BG37" s="654">
        <f t="shared" si="9"/>
        <v>12829.273951961124</v>
      </c>
      <c r="BH37" s="654">
        <f t="shared" si="9"/>
        <v>12829.273951961124</v>
      </c>
      <c r="BI37" s="654">
        <f t="shared" si="9"/>
        <v>13799.697072061026</v>
      </c>
      <c r="BJ37" s="654">
        <f t="shared" si="9"/>
        <v>13799.697072061026</v>
      </c>
      <c r="BK37" s="654">
        <f t="shared" si="9"/>
        <v>15524.659206068653</v>
      </c>
      <c r="BL37" s="654">
        <f t="shared" si="9"/>
        <v>18974.583474083913</v>
      </c>
      <c r="BM37" s="654">
        <f t="shared" si="9"/>
        <v>20313.785076401837</v>
      </c>
      <c r="BN37" s="654">
        <f t="shared" si="9"/>
        <v>18467.077342183489</v>
      </c>
      <c r="BO37" s="654">
        <f t="shared" si="9"/>
        <v>14773.661873746791</v>
      </c>
      <c r="BP37" s="654">
        <f t="shared" si="9"/>
        <v>12926.95413952844</v>
      </c>
      <c r="BQ37" s="654">
        <f t="shared" si="9"/>
        <v>12926.95413952844</v>
      </c>
      <c r="BR37" s="654">
        <f t="shared" si="9"/>
        <v>12926.95413952844</v>
      </c>
      <c r="BS37" s="654">
        <f t="shared" si="9"/>
        <v>12926.95413952844</v>
      </c>
      <c r="BT37" s="654">
        <f t="shared" si="9"/>
        <v>12926.95413952844</v>
      </c>
      <c r="BU37" s="654">
        <f t="shared" si="9"/>
        <v>13768.991182535581</v>
      </c>
      <c r="BV37" s="654">
        <f t="shared" si="9"/>
        <v>13768.991182535581</v>
      </c>
      <c r="BW37" s="654">
        <f t="shared" si="9"/>
        <v>15490.115080352531</v>
      </c>
      <c r="BX37" s="654">
        <f t="shared" ref="BX37:CE37" si="10" xml:space="preserve"> BX27 - BX32</f>
        <v>18932.362875986422</v>
      </c>
      <c r="BY37" s="654">
        <f t="shared" si="10"/>
        <v>20242.771643854518</v>
      </c>
      <c r="BZ37" s="654">
        <f t="shared" si="10"/>
        <v>18402.519676231379</v>
      </c>
      <c r="CA37" s="654">
        <f t="shared" si="10"/>
        <v>14722.015740985102</v>
      </c>
      <c r="CB37" s="654">
        <f t="shared" si="10"/>
        <v>12881.763773361965</v>
      </c>
      <c r="CC37" s="654">
        <f t="shared" si="10"/>
        <v>12881.763773361965</v>
      </c>
      <c r="CD37" s="654">
        <f t="shared" si="10"/>
        <v>12881.763773361965</v>
      </c>
      <c r="CE37" s="654">
        <f t="shared" si="10"/>
        <v>12881.763773361965</v>
      </c>
      <c r="CF37" s="654">
        <f t="shared" ref="CF37" si="11" xml:space="preserve"> CF27 - CF32</f>
        <v>12881.763773361965</v>
      </c>
    </row>
    <row r="38" spans="1:84" s="360" customFormat="1" x14ac:dyDescent="0.25">
      <c r="A38" s="358"/>
      <c r="B38" s="351"/>
      <c r="C38" s="366"/>
      <c r="D38" s="359"/>
      <c r="E38" s="345" t="str">
        <f xml:space="preserve"> "Gross profit - " &amp; SetUp!$E$26</f>
        <v>Gross profit - Trainers</v>
      </c>
      <c r="F38" s="345"/>
      <c r="G38" s="345" t="s">
        <v>40</v>
      </c>
      <c r="H38" s="345"/>
      <c r="I38" s="345"/>
      <c r="J38" s="654">
        <f t="shared" ref="J38:J40" si="12" xml:space="preserve"> SUM(L38:CF38)</f>
        <v>1002400.6965202144</v>
      </c>
      <c r="K38" s="654"/>
      <c r="L38" s="654">
        <f t="shared" ref="L38:AQ38" si="13" xml:space="preserve"> L28 - L33</f>
        <v>0</v>
      </c>
      <c r="M38" s="654">
        <f t="shared" si="13"/>
        <v>8863.1350192805567</v>
      </c>
      <c r="N38" s="654">
        <f t="shared" si="13"/>
        <v>8863.1350192805567</v>
      </c>
      <c r="O38" s="654">
        <f t="shared" si="13"/>
        <v>9971.0268966906278</v>
      </c>
      <c r="P38" s="654">
        <f t="shared" si="13"/>
        <v>12186.810651510768</v>
      </c>
      <c r="Q38" s="654">
        <f t="shared" si="13"/>
        <v>13134.431931131709</v>
      </c>
      <c r="R38" s="654">
        <f t="shared" si="13"/>
        <v>11940.392664665189</v>
      </c>
      <c r="S38" s="654">
        <f t="shared" si="13"/>
        <v>9552.3141317321515</v>
      </c>
      <c r="T38" s="654">
        <f t="shared" si="13"/>
        <v>8358.2748652656319</v>
      </c>
      <c r="U38" s="654">
        <f t="shared" si="13"/>
        <v>8358.2748652656319</v>
      </c>
      <c r="V38" s="654">
        <f t="shared" si="13"/>
        <v>8358.2748652656319</v>
      </c>
      <c r="W38" s="654">
        <f t="shared" si="13"/>
        <v>8358.2748652656319</v>
      </c>
      <c r="X38" s="654">
        <f t="shared" si="13"/>
        <v>8358.2748652656319</v>
      </c>
      <c r="Y38" s="654">
        <f t="shared" si="13"/>
        <v>9869.7205666422888</v>
      </c>
      <c r="Z38" s="654">
        <f t="shared" si="13"/>
        <v>9869.7205666422888</v>
      </c>
      <c r="AA38" s="654">
        <f t="shared" si="13"/>
        <v>11103.435637472576</v>
      </c>
      <c r="AB38" s="654">
        <f t="shared" si="13"/>
        <v>13570.865779133146</v>
      </c>
      <c r="AC38" s="654">
        <f t="shared" si="13"/>
        <v>14578.00923712119</v>
      </c>
      <c r="AD38" s="654">
        <f t="shared" si="13"/>
        <v>13252.735670110171</v>
      </c>
      <c r="AE38" s="654">
        <f t="shared" si="13"/>
        <v>10602.188536088135</v>
      </c>
      <c r="AF38" s="654">
        <f t="shared" si="13"/>
        <v>9276.9149690771192</v>
      </c>
      <c r="AG38" s="654">
        <f t="shared" si="13"/>
        <v>9276.9149690771192</v>
      </c>
      <c r="AH38" s="654">
        <f t="shared" si="13"/>
        <v>9276.9149690771192</v>
      </c>
      <c r="AI38" s="654">
        <f t="shared" si="13"/>
        <v>9276.9149690771192</v>
      </c>
      <c r="AJ38" s="654">
        <f t="shared" si="13"/>
        <v>9276.9149690771192</v>
      </c>
      <c r="AK38" s="654">
        <f t="shared" si="13"/>
        <v>10902.568016222249</v>
      </c>
      <c r="AL38" s="654">
        <f t="shared" si="13"/>
        <v>10902.568016222249</v>
      </c>
      <c r="AM38" s="654">
        <f t="shared" si="13"/>
        <v>12265.389018250033</v>
      </c>
      <c r="AN38" s="654">
        <f t="shared" si="13"/>
        <v>14991.031022305589</v>
      </c>
      <c r="AO38" s="654">
        <f t="shared" si="13"/>
        <v>16083.28529628093</v>
      </c>
      <c r="AP38" s="654">
        <f t="shared" si="13"/>
        <v>14621.168451164485</v>
      </c>
      <c r="AQ38" s="654">
        <f t="shared" si="13"/>
        <v>11696.934760931585</v>
      </c>
      <c r="AR38" s="654">
        <f t="shared" ref="AR38:BW38" si="14" xml:space="preserve"> AR28 - AR33</f>
        <v>10234.81791581514</v>
      </c>
      <c r="AS38" s="654">
        <f t="shared" si="14"/>
        <v>10234.81791581514</v>
      </c>
      <c r="AT38" s="654">
        <f t="shared" si="14"/>
        <v>10234.81791581514</v>
      </c>
      <c r="AU38" s="654">
        <f t="shared" si="14"/>
        <v>10234.81791581514</v>
      </c>
      <c r="AV38" s="654">
        <f t="shared" si="14"/>
        <v>10234.81791581514</v>
      </c>
      <c r="AW38" s="654">
        <f t="shared" si="14"/>
        <v>12610.830349366795</v>
      </c>
      <c r="AX38" s="654">
        <f t="shared" si="14"/>
        <v>12610.830349366795</v>
      </c>
      <c r="AY38" s="654">
        <f t="shared" si="14"/>
        <v>14187.184143037641</v>
      </c>
      <c r="AZ38" s="654">
        <f t="shared" si="14"/>
        <v>17339.891730379346</v>
      </c>
      <c r="BA38" s="654">
        <f t="shared" si="14"/>
        <v>18574.08433621599</v>
      </c>
      <c r="BB38" s="654">
        <f t="shared" si="14"/>
        <v>16885.531214741812</v>
      </c>
      <c r="BC38" s="654">
        <f t="shared" si="14"/>
        <v>13508.424971793451</v>
      </c>
      <c r="BD38" s="654">
        <f t="shared" si="14"/>
        <v>11819.87185031927</v>
      </c>
      <c r="BE38" s="654">
        <f t="shared" si="14"/>
        <v>11819.87185031927</v>
      </c>
      <c r="BF38" s="654">
        <f t="shared" si="14"/>
        <v>11819.87185031927</v>
      </c>
      <c r="BG38" s="654">
        <f t="shared" si="14"/>
        <v>11819.87185031927</v>
      </c>
      <c r="BH38" s="654">
        <f t="shared" si="14"/>
        <v>11819.87185031927</v>
      </c>
      <c r="BI38" s="654">
        <f t="shared" si="14"/>
        <v>15236.108633193719</v>
      </c>
      <c r="BJ38" s="654">
        <f t="shared" si="14"/>
        <v>15236.108633193719</v>
      </c>
      <c r="BK38" s="654">
        <f t="shared" si="14"/>
        <v>17140.622212342936</v>
      </c>
      <c r="BL38" s="654">
        <f t="shared" si="14"/>
        <v>20949.649370641364</v>
      </c>
      <c r="BM38" s="654">
        <f t="shared" si="14"/>
        <v>22411.550512254867</v>
      </c>
      <c r="BN38" s="654">
        <f t="shared" si="14"/>
        <v>20374.136829322604</v>
      </c>
      <c r="BO38" s="654">
        <f t="shared" si="14"/>
        <v>16299.309463458085</v>
      </c>
      <c r="BP38" s="654">
        <f t="shared" si="14"/>
        <v>14261.895780525825</v>
      </c>
      <c r="BQ38" s="654">
        <f t="shared" si="14"/>
        <v>14261.895780525825</v>
      </c>
      <c r="BR38" s="654">
        <f t="shared" si="14"/>
        <v>14261.895780525825</v>
      </c>
      <c r="BS38" s="654">
        <f t="shared" si="14"/>
        <v>14261.895780525825</v>
      </c>
      <c r="BT38" s="654">
        <f t="shared" si="14"/>
        <v>14261.895780525825</v>
      </c>
      <c r="BU38" s="654">
        <f t="shared" si="14"/>
        <v>19195.500813388564</v>
      </c>
      <c r="BV38" s="654">
        <f t="shared" si="14"/>
        <v>19195.500813388564</v>
      </c>
      <c r="BW38" s="654">
        <f t="shared" si="14"/>
        <v>21594.938415062134</v>
      </c>
      <c r="BX38" s="654">
        <f t="shared" ref="BX38:CE38" si="15" xml:space="preserve"> BX28 - BX33</f>
        <v>26393.813618409273</v>
      </c>
      <c r="BY38" s="654">
        <f t="shared" si="15"/>
        <v>28200.723429443577</v>
      </c>
      <c r="BZ38" s="654">
        <f t="shared" si="15"/>
        <v>25637.021299494158</v>
      </c>
      <c r="CA38" s="654">
        <f t="shared" si="15"/>
        <v>20509.617039595323</v>
      </c>
      <c r="CB38" s="654">
        <f t="shared" si="15"/>
        <v>17945.914909645915</v>
      </c>
      <c r="CC38" s="654">
        <f t="shared" si="15"/>
        <v>17945.914909645915</v>
      </c>
      <c r="CD38" s="654">
        <f t="shared" si="15"/>
        <v>17945.914909645915</v>
      </c>
      <c r="CE38" s="654">
        <f t="shared" si="15"/>
        <v>17945.914909645915</v>
      </c>
      <c r="CF38" s="654">
        <f t="shared" ref="CF38" si="16" xml:space="preserve"> CF28 - CF33</f>
        <v>17945.914909645915</v>
      </c>
    </row>
    <row r="39" spans="1:84" s="360" customFormat="1" ht="13.95" customHeight="1" x14ac:dyDescent="0.25">
      <c r="A39" s="358"/>
      <c r="B39" s="351"/>
      <c r="C39" s="366"/>
      <c r="D39" s="359"/>
      <c r="E39" s="345" t="str">
        <f xml:space="preserve"> "Gross profit - " &amp; SetUp!$E$27</f>
        <v>Gross profit - Boots</v>
      </c>
      <c r="F39" s="345"/>
      <c r="G39" s="345" t="s">
        <v>40</v>
      </c>
      <c r="H39" s="345"/>
      <c r="I39" s="345"/>
      <c r="J39" s="654">
        <f t="shared" si="12"/>
        <v>2835166.1704705162</v>
      </c>
      <c r="K39" s="654"/>
      <c r="L39" s="654">
        <f t="shared" ref="L39:AQ39" si="17" xml:space="preserve"> L29 - L34</f>
        <v>0</v>
      </c>
      <c r="M39" s="654">
        <f t="shared" si="17"/>
        <v>16457.582722920506</v>
      </c>
      <c r="N39" s="654">
        <f t="shared" si="17"/>
        <v>16457.582722920506</v>
      </c>
      <c r="O39" s="654">
        <f t="shared" si="17"/>
        <v>18514.780563285578</v>
      </c>
      <c r="P39" s="654">
        <f t="shared" si="17"/>
        <v>22629.1762440157</v>
      </c>
      <c r="Q39" s="654">
        <f t="shared" si="17"/>
        <v>23988.819912299547</v>
      </c>
      <c r="R39" s="654">
        <f t="shared" si="17"/>
        <v>21808.018102090493</v>
      </c>
      <c r="S39" s="654">
        <f t="shared" si="17"/>
        <v>17446.414481672397</v>
      </c>
      <c r="T39" s="654">
        <f t="shared" si="17"/>
        <v>15265.61267146335</v>
      </c>
      <c r="U39" s="654">
        <f t="shared" si="17"/>
        <v>15265.61267146335</v>
      </c>
      <c r="V39" s="654">
        <f t="shared" si="17"/>
        <v>15265.61267146335</v>
      </c>
      <c r="W39" s="654">
        <f t="shared" si="17"/>
        <v>15265.61267146335</v>
      </c>
      <c r="X39" s="654">
        <f t="shared" si="17"/>
        <v>15265.61267146335</v>
      </c>
      <c r="Y39" s="654">
        <f t="shared" si="17"/>
        <v>22355.469522388568</v>
      </c>
      <c r="Z39" s="654">
        <f t="shared" si="17"/>
        <v>22355.469522388568</v>
      </c>
      <c r="AA39" s="654">
        <f t="shared" si="17"/>
        <v>25149.903212687139</v>
      </c>
      <c r="AB39" s="654">
        <f t="shared" si="17"/>
        <v>30738.770593284284</v>
      </c>
      <c r="AC39" s="654">
        <f t="shared" si="17"/>
        <v>32417.34302326434</v>
      </c>
      <c r="AD39" s="654">
        <f t="shared" si="17"/>
        <v>29470.311839331214</v>
      </c>
      <c r="AE39" s="654">
        <f t="shared" si="17"/>
        <v>23576.249471464977</v>
      </c>
      <c r="AF39" s="654">
        <f t="shared" si="17"/>
        <v>20629.218287531854</v>
      </c>
      <c r="AG39" s="654">
        <f t="shared" si="17"/>
        <v>20629.218287531854</v>
      </c>
      <c r="AH39" s="654">
        <f t="shared" si="17"/>
        <v>20629.218287531854</v>
      </c>
      <c r="AI39" s="654">
        <f t="shared" si="17"/>
        <v>20629.218287531854</v>
      </c>
      <c r="AJ39" s="654">
        <f t="shared" si="17"/>
        <v>20629.218287531854</v>
      </c>
      <c r="AK39" s="654">
        <f t="shared" si="17"/>
        <v>27960.51878049309</v>
      </c>
      <c r="AL39" s="654">
        <f t="shared" si="17"/>
        <v>27960.51878049309</v>
      </c>
      <c r="AM39" s="654">
        <f t="shared" si="17"/>
        <v>31455.583628054726</v>
      </c>
      <c r="AN39" s="654">
        <f t="shared" si="17"/>
        <v>38445.713323178003</v>
      </c>
      <c r="AO39" s="654">
        <f t="shared" si="17"/>
        <v>40526.197654559612</v>
      </c>
      <c r="AP39" s="654">
        <f t="shared" si="17"/>
        <v>36841.997867781465</v>
      </c>
      <c r="AQ39" s="654">
        <f t="shared" si="17"/>
        <v>29473.598294225165</v>
      </c>
      <c r="AR39" s="654">
        <f t="shared" ref="AR39:BW39" si="18" xml:space="preserve"> AR29 - AR34</f>
        <v>25789.398507447029</v>
      </c>
      <c r="AS39" s="654">
        <f t="shared" si="18"/>
        <v>25789.398507447029</v>
      </c>
      <c r="AT39" s="654">
        <f t="shared" si="18"/>
        <v>25789.398507447029</v>
      </c>
      <c r="AU39" s="654">
        <f t="shared" si="18"/>
        <v>25789.398507447029</v>
      </c>
      <c r="AV39" s="654">
        <f t="shared" si="18"/>
        <v>25789.398507447029</v>
      </c>
      <c r="AW39" s="654">
        <f t="shared" si="18"/>
        <v>36423.205084254194</v>
      </c>
      <c r="AX39" s="654">
        <f t="shared" si="18"/>
        <v>36423.205084254194</v>
      </c>
      <c r="AY39" s="654">
        <f t="shared" si="18"/>
        <v>40976.105719785955</v>
      </c>
      <c r="AZ39" s="654">
        <f t="shared" si="18"/>
        <v>50081.906990849508</v>
      </c>
      <c r="BA39" s="654">
        <f t="shared" si="18"/>
        <v>52753.319557595496</v>
      </c>
      <c r="BB39" s="654">
        <f t="shared" si="18"/>
        <v>47957.563234177724</v>
      </c>
      <c r="BC39" s="654">
        <f t="shared" si="18"/>
        <v>38366.050587342179</v>
      </c>
      <c r="BD39" s="654">
        <f t="shared" si="18"/>
        <v>33570.294263924414</v>
      </c>
      <c r="BE39" s="654">
        <f t="shared" si="18"/>
        <v>33570.294263924414</v>
      </c>
      <c r="BF39" s="654">
        <f t="shared" si="18"/>
        <v>33570.294263924414</v>
      </c>
      <c r="BG39" s="654">
        <f t="shared" si="18"/>
        <v>33570.294263924414</v>
      </c>
      <c r="BH39" s="654">
        <f t="shared" si="18"/>
        <v>33570.294263924414</v>
      </c>
      <c r="BI39" s="654">
        <f t="shared" si="18"/>
        <v>49323.268685680596</v>
      </c>
      <c r="BJ39" s="654">
        <f t="shared" si="18"/>
        <v>49323.268685680596</v>
      </c>
      <c r="BK39" s="654">
        <f t="shared" si="18"/>
        <v>55488.677271390668</v>
      </c>
      <c r="BL39" s="654">
        <f t="shared" si="18"/>
        <v>67819.494442810828</v>
      </c>
      <c r="BM39" s="654">
        <f t="shared" si="18"/>
        <v>71396.515869683702</v>
      </c>
      <c r="BN39" s="654">
        <f t="shared" si="18"/>
        <v>64905.923517894276</v>
      </c>
      <c r="BO39" s="654">
        <f t="shared" si="18"/>
        <v>51924.738814315409</v>
      </c>
      <c r="BP39" s="654">
        <f t="shared" si="18"/>
        <v>45434.146462525998</v>
      </c>
      <c r="BQ39" s="654">
        <f t="shared" si="18"/>
        <v>45434.146462525998</v>
      </c>
      <c r="BR39" s="654">
        <f t="shared" si="18"/>
        <v>45434.146462525998</v>
      </c>
      <c r="BS39" s="654">
        <f t="shared" si="18"/>
        <v>45434.146462525998</v>
      </c>
      <c r="BT39" s="654">
        <f t="shared" si="18"/>
        <v>45434.146462525998</v>
      </c>
      <c r="BU39" s="654">
        <f t="shared" si="18"/>
        <v>66773.008614368184</v>
      </c>
      <c r="BV39" s="654">
        <f t="shared" si="18"/>
        <v>66773.008614368184</v>
      </c>
      <c r="BW39" s="654">
        <f t="shared" si="18"/>
        <v>75119.634691164203</v>
      </c>
      <c r="BX39" s="654">
        <f t="shared" ref="BX39:CE39" si="19" xml:space="preserve"> BX29 - BX34</f>
        <v>91812.886844756242</v>
      </c>
      <c r="BY39" s="654">
        <f t="shared" si="19"/>
        <v>96602.518535339055</v>
      </c>
      <c r="BZ39" s="654">
        <f t="shared" si="19"/>
        <v>87820.471395762754</v>
      </c>
      <c r="CA39" s="654">
        <f t="shared" si="19"/>
        <v>70256.377116610209</v>
      </c>
      <c r="CB39" s="654">
        <f t="shared" si="19"/>
        <v>61474.329977033944</v>
      </c>
      <c r="CC39" s="654">
        <f t="shared" si="19"/>
        <v>61474.329977033944</v>
      </c>
      <c r="CD39" s="654">
        <f t="shared" si="19"/>
        <v>61474.329977033944</v>
      </c>
      <c r="CE39" s="654">
        <f t="shared" si="19"/>
        <v>61474.329977033944</v>
      </c>
      <c r="CF39" s="654">
        <f t="shared" ref="CF39" si="20" xml:space="preserve"> CF29 - CF34</f>
        <v>61474.329977033944</v>
      </c>
    </row>
    <row r="40" spans="1:84" s="360" customFormat="1" x14ac:dyDescent="0.25">
      <c r="A40" s="358"/>
      <c r="B40" s="351"/>
      <c r="C40" s="356"/>
      <c r="D40" s="359"/>
      <c r="E40" s="345" t="s">
        <v>215</v>
      </c>
      <c r="F40" s="345"/>
      <c r="G40" s="345" t="s">
        <v>40</v>
      </c>
      <c r="H40" s="345"/>
      <c r="I40" s="345"/>
      <c r="J40" s="654">
        <f t="shared" si="12"/>
        <v>4892371.7370662019</v>
      </c>
      <c r="K40" s="654"/>
      <c r="L40" s="654">
        <f t="shared" ref="L40:AQ40" si="21" xml:space="preserve"> L30 - L35</f>
        <v>0</v>
      </c>
      <c r="M40" s="654">
        <f t="shared" si="21"/>
        <v>38315.174574291974</v>
      </c>
      <c r="N40" s="654">
        <f t="shared" si="21"/>
        <v>38315.174574291974</v>
      </c>
      <c r="O40" s="654">
        <f t="shared" si="21"/>
        <v>43104.571396078478</v>
      </c>
      <c r="P40" s="654">
        <f t="shared" si="21"/>
        <v>52683.365039651471</v>
      </c>
      <c r="Q40" s="654">
        <f t="shared" si="21"/>
        <v>56333.487931540309</v>
      </c>
      <c r="R40" s="654">
        <f t="shared" si="21"/>
        <v>51212.261755945736</v>
      </c>
      <c r="S40" s="654">
        <f t="shared" si="21"/>
        <v>40969.809404756583</v>
      </c>
      <c r="T40" s="654">
        <f t="shared" si="21"/>
        <v>35848.583229162017</v>
      </c>
      <c r="U40" s="654">
        <f t="shared" si="21"/>
        <v>35848.583229162017</v>
      </c>
      <c r="V40" s="654">
        <f t="shared" si="21"/>
        <v>35848.583229162017</v>
      </c>
      <c r="W40" s="654">
        <f t="shared" si="21"/>
        <v>35848.583229162017</v>
      </c>
      <c r="X40" s="654">
        <f t="shared" si="21"/>
        <v>35848.583229162017</v>
      </c>
      <c r="Y40" s="654">
        <f t="shared" si="21"/>
        <v>45219.646921121777</v>
      </c>
      <c r="Z40" s="654">
        <f t="shared" si="21"/>
        <v>45219.646921121777</v>
      </c>
      <c r="AA40" s="654">
        <f t="shared" si="21"/>
        <v>50872.102786261989</v>
      </c>
      <c r="AB40" s="654">
        <f t="shared" si="21"/>
        <v>62177.014516542418</v>
      </c>
      <c r="AC40" s="654">
        <f t="shared" si="21"/>
        <v>66205.588348494566</v>
      </c>
      <c r="AD40" s="654">
        <f t="shared" si="21"/>
        <v>60186.898498631417</v>
      </c>
      <c r="AE40" s="654">
        <f t="shared" si="21"/>
        <v>48149.518798905148</v>
      </c>
      <c r="AF40" s="654">
        <f t="shared" si="21"/>
        <v>42130.828949042014</v>
      </c>
      <c r="AG40" s="654">
        <f t="shared" si="21"/>
        <v>42130.828949042014</v>
      </c>
      <c r="AH40" s="654">
        <f t="shared" si="21"/>
        <v>42130.828949042014</v>
      </c>
      <c r="AI40" s="654">
        <f t="shared" si="21"/>
        <v>42130.828949042014</v>
      </c>
      <c r="AJ40" s="654">
        <f t="shared" si="21"/>
        <v>42130.828949042014</v>
      </c>
      <c r="AK40" s="654">
        <f t="shared" si="21"/>
        <v>52266.42510685404</v>
      </c>
      <c r="AL40" s="654">
        <f t="shared" si="21"/>
        <v>52266.42510685404</v>
      </c>
      <c r="AM40" s="654">
        <f t="shared" si="21"/>
        <v>58799.728245210805</v>
      </c>
      <c r="AN40" s="654">
        <f t="shared" si="21"/>
        <v>71866.334521924306</v>
      </c>
      <c r="AO40" s="654">
        <f t="shared" si="21"/>
        <v>76398.322890450581</v>
      </c>
      <c r="AP40" s="654">
        <f t="shared" si="21"/>
        <v>69453.020809500522</v>
      </c>
      <c r="AQ40" s="654">
        <f t="shared" si="21"/>
        <v>55562.41664760041</v>
      </c>
      <c r="AR40" s="654">
        <f t="shared" ref="AR40:BW40" si="22" xml:space="preserve"> AR30 - AR35</f>
        <v>48617.114566650373</v>
      </c>
      <c r="AS40" s="654">
        <f t="shared" si="22"/>
        <v>48617.114566650373</v>
      </c>
      <c r="AT40" s="654">
        <f t="shared" si="22"/>
        <v>48617.114566650373</v>
      </c>
      <c r="AU40" s="654">
        <f t="shared" si="22"/>
        <v>48617.114566650373</v>
      </c>
      <c r="AV40" s="654">
        <f t="shared" si="22"/>
        <v>48617.114566650373</v>
      </c>
      <c r="AW40" s="654">
        <f t="shared" si="22"/>
        <v>62711.066041831931</v>
      </c>
      <c r="AX40" s="654">
        <f t="shared" si="22"/>
        <v>62711.066041831931</v>
      </c>
      <c r="AY40" s="654">
        <f t="shared" si="22"/>
        <v>70549.949297060914</v>
      </c>
      <c r="AZ40" s="654">
        <f t="shared" si="22"/>
        <v>86227.715807518907</v>
      </c>
      <c r="BA40" s="654">
        <f t="shared" si="22"/>
        <v>91487.691532607525</v>
      </c>
      <c r="BB40" s="654">
        <f t="shared" si="22"/>
        <v>83170.628666006858</v>
      </c>
      <c r="BC40" s="654">
        <f t="shared" si="22"/>
        <v>66536.502932805495</v>
      </c>
      <c r="BD40" s="654">
        <f t="shared" si="22"/>
        <v>58219.440066204799</v>
      </c>
      <c r="BE40" s="654">
        <f t="shared" si="22"/>
        <v>58219.440066204799</v>
      </c>
      <c r="BF40" s="654">
        <f t="shared" si="22"/>
        <v>58219.440066204799</v>
      </c>
      <c r="BG40" s="654">
        <f t="shared" si="22"/>
        <v>58219.440066204799</v>
      </c>
      <c r="BH40" s="654">
        <f t="shared" si="22"/>
        <v>58219.440066204799</v>
      </c>
      <c r="BI40" s="654">
        <f t="shared" si="22"/>
        <v>78359.074390935362</v>
      </c>
      <c r="BJ40" s="654">
        <f t="shared" si="22"/>
        <v>78359.074390935362</v>
      </c>
      <c r="BK40" s="654">
        <f t="shared" si="22"/>
        <v>88153.958689802268</v>
      </c>
      <c r="BL40" s="654">
        <f t="shared" si="22"/>
        <v>107743.72728753611</v>
      </c>
      <c r="BM40" s="654">
        <f t="shared" si="22"/>
        <v>114121.85145834042</v>
      </c>
      <c r="BN40" s="654">
        <f t="shared" si="22"/>
        <v>103747.13768940035</v>
      </c>
      <c r="BO40" s="654">
        <f t="shared" si="22"/>
        <v>82997.710151520296</v>
      </c>
      <c r="BP40" s="654">
        <f t="shared" si="22"/>
        <v>72622.996382580255</v>
      </c>
      <c r="BQ40" s="654">
        <f t="shared" si="22"/>
        <v>72622.996382580255</v>
      </c>
      <c r="BR40" s="654">
        <f t="shared" si="22"/>
        <v>72622.996382580255</v>
      </c>
      <c r="BS40" s="654">
        <f t="shared" si="22"/>
        <v>72622.996382580255</v>
      </c>
      <c r="BT40" s="654">
        <f t="shared" si="22"/>
        <v>72622.996382580255</v>
      </c>
      <c r="BU40" s="654">
        <f t="shared" si="22"/>
        <v>99737.500610292322</v>
      </c>
      <c r="BV40" s="654">
        <f t="shared" si="22"/>
        <v>99737.500610292322</v>
      </c>
      <c r="BW40" s="654">
        <f t="shared" si="22"/>
        <v>112204.68818657887</v>
      </c>
      <c r="BX40" s="654">
        <f t="shared" ref="BX40:CE40" si="23" xml:space="preserve"> BX30 - BX35</f>
        <v>137139.06333915191</v>
      </c>
      <c r="BY40" s="654">
        <f t="shared" si="23"/>
        <v>145046.01360863715</v>
      </c>
      <c r="BZ40" s="654">
        <f t="shared" si="23"/>
        <v>131860.01237148829</v>
      </c>
      <c r="CA40" s="654">
        <f t="shared" si="23"/>
        <v>105488.00989719063</v>
      </c>
      <c r="CB40" s="654">
        <f t="shared" si="23"/>
        <v>92302.008660041829</v>
      </c>
      <c r="CC40" s="654">
        <f t="shared" si="23"/>
        <v>92302.008660041829</v>
      </c>
      <c r="CD40" s="654">
        <f t="shared" si="23"/>
        <v>92302.008660041829</v>
      </c>
      <c r="CE40" s="654">
        <f t="shared" si="23"/>
        <v>92302.008660041829</v>
      </c>
      <c r="CF40" s="654">
        <f t="shared" ref="CF40" si="24" xml:space="preserve"> CF30 - CF35</f>
        <v>92302.008660041829</v>
      </c>
    </row>
    <row r="41" spans="1:84" s="332" customFormat="1" x14ac:dyDescent="0.25">
      <c r="A41" s="336"/>
      <c r="B41" s="333"/>
      <c r="C41" s="350"/>
      <c r="D41" s="334"/>
      <c r="E41" s="335"/>
      <c r="F41" s="335"/>
      <c r="G41" s="364"/>
      <c r="H41" s="335"/>
      <c r="I41" s="335"/>
      <c r="J41" s="334"/>
      <c r="K41" s="334"/>
      <c r="L41" s="334"/>
      <c r="M41" s="334"/>
      <c r="N41" s="334"/>
      <c r="O41" s="334"/>
      <c r="P41" s="334"/>
      <c r="Q41" s="334"/>
      <c r="R41" s="334"/>
      <c r="S41" s="334"/>
      <c r="T41" s="334"/>
      <c r="U41" s="334"/>
      <c r="V41" s="334"/>
      <c r="W41" s="334"/>
      <c r="X41" s="334"/>
      <c r="Y41" s="334"/>
      <c r="Z41" s="334"/>
      <c r="AA41" s="334"/>
      <c r="AB41" s="334"/>
      <c r="AC41" s="334"/>
      <c r="AD41" s="334"/>
      <c r="AE41" s="417"/>
      <c r="AF41" s="417"/>
      <c r="AG41" s="417"/>
      <c r="AH41" s="417"/>
      <c r="AI41" s="417"/>
      <c r="AJ41" s="417"/>
      <c r="AK41" s="417"/>
      <c r="AL41" s="417"/>
      <c r="AM41" s="417"/>
      <c r="AN41" s="417"/>
      <c r="AO41" s="417"/>
      <c r="AP41" s="417"/>
      <c r="AQ41" s="417"/>
      <c r="AR41" s="417"/>
      <c r="AS41" s="417"/>
      <c r="AT41" s="417"/>
      <c r="AU41" s="417"/>
      <c r="AV41" s="417"/>
      <c r="AW41" s="417"/>
      <c r="AX41" s="417"/>
      <c r="AY41" s="417"/>
      <c r="AZ41" s="417"/>
      <c r="BA41" s="417"/>
      <c r="BB41" s="417"/>
      <c r="BC41" s="417"/>
      <c r="BD41" s="417"/>
      <c r="BE41" s="417"/>
      <c r="BF41" s="417"/>
      <c r="BG41" s="417"/>
      <c r="BH41" s="417"/>
      <c r="BI41" s="417"/>
      <c r="BJ41" s="417"/>
      <c r="BK41" s="417"/>
      <c r="BL41" s="417"/>
      <c r="BM41" s="417"/>
      <c r="BN41" s="417"/>
      <c r="BO41" s="417"/>
      <c r="BP41" s="417"/>
      <c r="BQ41" s="417"/>
      <c r="BR41" s="417"/>
      <c r="BS41" s="417"/>
      <c r="BT41" s="417"/>
      <c r="BU41" s="417"/>
      <c r="BV41" s="417"/>
      <c r="BW41" s="417"/>
      <c r="BX41" s="417"/>
      <c r="BY41" s="417"/>
      <c r="BZ41" s="417"/>
      <c r="CA41" s="417"/>
      <c r="CB41" s="417"/>
      <c r="CC41" s="417"/>
      <c r="CD41" s="417"/>
      <c r="CE41" s="417"/>
      <c r="CF41" s="417"/>
    </row>
    <row r="42" spans="1:84" s="332" customFormat="1" x14ac:dyDescent="0.25">
      <c r="A42" s="336"/>
      <c r="B42" s="333"/>
      <c r="C42" s="350"/>
      <c r="D42" s="334"/>
      <c r="E42" s="335"/>
      <c r="F42" s="335"/>
      <c r="G42" s="364"/>
      <c r="H42" s="335"/>
      <c r="I42" s="335"/>
      <c r="J42" s="334"/>
      <c r="K42" s="334"/>
      <c r="L42" s="334"/>
      <c r="M42" s="334"/>
      <c r="N42" s="334"/>
      <c r="O42" s="334"/>
      <c r="P42" s="334"/>
      <c r="Q42" s="334"/>
      <c r="R42" s="334"/>
      <c r="S42" s="334"/>
      <c r="T42" s="334"/>
      <c r="U42" s="334"/>
      <c r="V42" s="334"/>
      <c r="W42" s="334"/>
      <c r="X42" s="334"/>
      <c r="Y42" s="334"/>
      <c r="Z42" s="334"/>
      <c r="AA42" s="334"/>
      <c r="AB42" s="334"/>
      <c r="AC42" s="334"/>
      <c r="AD42" s="334"/>
      <c r="AE42" s="417"/>
      <c r="AF42" s="417"/>
      <c r="AG42" s="417"/>
      <c r="AH42" s="417"/>
      <c r="AI42" s="417"/>
      <c r="AJ42" s="417"/>
      <c r="AK42" s="417"/>
      <c r="AL42" s="417"/>
      <c r="AM42" s="417"/>
      <c r="AN42" s="417"/>
      <c r="AO42" s="417"/>
      <c r="AP42" s="417"/>
      <c r="AQ42" s="417"/>
      <c r="AR42" s="417"/>
      <c r="AS42" s="417"/>
      <c r="AT42" s="417"/>
      <c r="AU42" s="417"/>
      <c r="AV42" s="417"/>
      <c r="AW42" s="417"/>
      <c r="AX42" s="417"/>
      <c r="AY42" s="417"/>
      <c r="AZ42" s="417"/>
      <c r="BA42" s="417"/>
      <c r="BB42" s="417"/>
      <c r="BC42" s="417"/>
      <c r="BD42" s="417"/>
      <c r="BE42" s="417"/>
      <c r="BF42" s="417"/>
      <c r="BG42" s="417"/>
      <c r="BH42" s="417"/>
      <c r="BI42" s="417"/>
      <c r="BJ42" s="417"/>
      <c r="BK42" s="417"/>
      <c r="BL42" s="417"/>
      <c r="BM42" s="417"/>
      <c r="BN42" s="417"/>
      <c r="BO42" s="417"/>
      <c r="BP42" s="417"/>
      <c r="BQ42" s="417"/>
      <c r="BR42" s="417"/>
      <c r="BS42" s="417"/>
      <c r="BT42" s="417"/>
      <c r="BU42" s="417"/>
      <c r="BV42" s="417"/>
      <c r="BW42" s="417"/>
      <c r="BX42" s="417"/>
      <c r="BY42" s="417"/>
      <c r="BZ42" s="417"/>
      <c r="CA42" s="417"/>
      <c r="CB42" s="417"/>
      <c r="CC42" s="417"/>
      <c r="CD42" s="417"/>
      <c r="CE42" s="417"/>
      <c r="CF42" s="417"/>
    </row>
    <row r="43" spans="1:84" x14ac:dyDescent="0.25">
      <c r="A43" s="182" t="s">
        <v>20</v>
      </c>
      <c r="CF43" s="417"/>
    </row>
    <row r="98" spans="1:83" s="179" customFormat="1" x14ac:dyDescent="0.25">
      <c r="A98" s="182" t="s">
        <v>20</v>
      </c>
      <c r="C98" s="188"/>
      <c r="D98" s="180"/>
      <c r="E98" s="181"/>
      <c r="F98" s="181"/>
      <c r="G98" s="146"/>
      <c r="H98" s="181"/>
      <c r="I98" s="181"/>
      <c r="J98" s="334"/>
      <c r="K98" s="334"/>
      <c r="L98" s="334"/>
      <c r="M98" s="334"/>
      <c r="N98" s="334"/>
      <c r="O98" s="334"/>
      <c r="P98" s="334"/>
      <c r="Q98" s="334"/>
      <c r="R98" s="334"/>
      <c r="S98" s="334"/>
      <c r="T98" s="334"/>
      <c r="U98" s="334"/>
      <c r="V98" s="334"/>
      <c r="W98" s="334"/>
      <c r="X98" s="334"/>
      <c r="Y98" s="334"/>
      <c r="Z98" s="334"/>
      <c r="AA98" s="334"/>
      <c r="AB98" s="334"/>
      <c r="AC98" s="334"/>
      <c r="AD98" s="334"/>
      <c r="AE98" s="417"/>
      <c r="AF98" s="417"/>
      <c r="AG98" s="417"/>
      <c r="AH98" s="417"/>
      <c r="AI98" s="417"/>
      <c r="AJ98" s="417"/>
      <c r="AK98" s="417"/>
      <c r="AL98" s="417"/>
      <c r="AM98" s="417"/>
      <c r="AN98" s="417"/>
      <c r="AO98" s="417"/>
      <c r="AP98" s="417"/>
      <c r="AQ98" s="417"/>
      <c r="AR98" s="417"/>
      <c r="AS98" s="417"/>
      <c r="AT98" s="417"/>
      <c r="AU98" s="417"/>
      <c r="AV98" s="417"/>
      <c r="AW98" s="417"/>
      <c r="AX98" s="417"/>
      <c r="AY98" s="417"/>
      <c r="AZ98" s="417"/>
      <c r="BA98" s="417"/>
      <c r="BB98" s="417"/>
      <c r="BC98" s="417"/>
      <c r="BD98" s="417"/>
      <c r="BE98" s="417"/>
      <c r="BF98" s="417"/>
      <c r="BG98" s="417"/>
      <c r="BH98" s="417"/>
      <c r="BI98" s="417"/>
      <c r="BJ98" s="417"/>
      <c r="BK98" s="417"/>
      <c r="BL98" s="417"/>
      <c r="BM98" s="417"/>
      <c r="BN98" s="417"/>
      <c r="BO98" s="417"/>
      <c r="BP98" s="417"/>
      <c r="BQ98" s="417"/>
      <c r="BR98" s="417"/>
      <c r="BS98" s="417"/>
      <c r="BT98" s="417"/>
      <c r="BU98" s="417"/>
      <c r="BV98" s="417"/>
      <c r="BW98" s="417"/>
      <c r="BX98" s="417"/>
      <c r="BY98" s="417"/>
      <c r="BZ98" s="417"/>
      <c r="CA98" s="417"/>
      <c r="CB98" s="417"/>
      <c r="CC98" s="417"/>
      <c r="CD98" s="417"/>
      <c r="CE98" s="417"/>
    </row>
  </sheetData>
  <conditionalFormatting sqref="F2">
    <cfRule type="cellIs" dxfId="23" priority="5" stopIfTrue="1" operator="notEqual">
      <formula>0</formula>
    </cfRule>
  </conditionalFormatting>
  <conditionalFormatting sqref="F3">
    <cfRule type="cellIs" dxfId="22" priority="1" operator="notEqual">
      <formula>0</formula>
    </cfRule>
  </conditionalFormatting>
  <conditionalFormatting sqref="L3:CF3">
    <cfRule type="cellIs" dxfId="21" priority="2" stopIfTrue="1" operator="equal">
      <formula>"Actuals"</formula>
    </cfRule>
    <cfRule type="cellIs" dxfId="20" priority="3" stopIfTrue="1" operator="equal">
      <formula>"Forecast"</formula>
    </cfRule>
  </conditionalFormatting>
  <printOptions headings="1"/>
  <pageMargins left="0.74803149606299213" right="0.74803149606299213" top="0.98425196850393704" bottom="0.98425196850393704" header="0.51181102362204722" footer="0.51181102362204722"/>
  <pageSetup paperSize="9" scale="55" orientation="landscape" blackAndWhite="1" horizontalDpi="300" verticalDpi="300" r:id="rId1"/>
  <headerFooter alignWithMargins="0">
    <oddHeader>&amp;C&amp;"Arial,Bold"&amp;14Sheet: &amp;A</oddHeader>
    <oddFooter>&amp;L&amp;12&amp;F (Printed on &amp;D at &amp;T) &amp;R&amp;12Page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4" tint="0.59999389629810485"/>
    <outlinePr summaryBelow="0" summaryRight="0"/>
  </sheetPr>
  <dimension ref="A1:CF98"/>
  <sheetViews>
    <sheetView showGridLines="0" zoomScale="80" zoomScaleNormal="80" workbookViewId="0">
      <pane xSplit="10" ySplit="5" topLeftCell="K6" activePane="bottomRight" state="frozen"/>
      <selection activeCell="R31" sqref="R31"/>
      <selection pane="topRight" activeCell="R31" sqref="R31"/>
      <selection pane="bottomLeft" activeCell="R31" sqref="R31"/>
      <selection pane="bottomRight"/>
    </sheetView>
  </sheetViews>
  <sheetFormatPr defaultColWidth="0" defaultRowHeight="13.2" outlineLevelCol="1" x14ac:dyDescent="0.25"/>
  <cols>
    <col min="1" max="1" width="1.6640625" style="5" customWidth="1"/>
    <col min="2" max="2" width="1.6640625" style="1" customWidth="1"/>
    <col min="3" max="3" width="1.6640625" style="9" customWidth="1"/>
    <col min="4" max="4" width="1.6640625" style="13" customWidth="1"/>
    <col min="5" max="5" width="40.6640625" style="14" customWidth="1"/>
    <col min="6" max="6" width="12.6640625" style="14" customWidth="1"/>
    <col min="7" max="7" width="14.6640625" style="14" customWidth="1" collapsed="1"/>
    <col min="8" max="9" width="45.6640625" style="14" hidden="1" customWidth="1" outlineLevel="1"/>
    <col min="10" max="10" width="15.6640625" style="334" customWidth="1"/>
    <col min="11" max="11" width="2.6640625" style="334" customWidth="1"/>
    <col min="12" max="30" width="11.6640625" style="334" customWidth="1"/>
    <col min="31" max="83" width="11.6640625" style="417" customWidth="1"/>
    <col min="84" max="84" width="11.6640625" customWidth="1"/>
    <col min="85" max="16384" width="9.109375" hidden="1"/>
  </cols>
  <sheetData>
    <row r="1" spans="1:84" ht="24.6" x14ac:dyDescent="0.25">
      <c r="A1" s="216" t="str">
        <f ca="1" xml:space="preserve"> RIGHT(CELL("filename", A1), LEN(CELL("filename", A1)) - SEARCH("]", CELL("filename", A1)))</f>
        <v>FinStat-M</v>
      </c>
      <c r="B1" s="217"/>
      <c r="C1" s="218"/>
      <c r="D1" s="219"/>
      <c r="E1" s="220"/>
      <c r="F1" s="221"/>
      <c r="G1" s="221"/>
      <c r="H1" s="221"/>
      <c r="I1" s="221"/>
      <c r="J1" s="221"/>
      <c r="K1" s="219"/>
      <c r="L1" s="562"/>
      <c r="M1" s="562"/>
      <c r="N1" s="562"/>
      <c r="O1" s="562"/>
      <c r="P1" s="562"/>
      <c r="Q1" s="562"/>
      <c r="R1" s="562"/>
      <c r="S1" s="562"/>
      <c r="T1" s="562"/>
      <c r="U1" s="562"/>
      <c r="V1" s="562"/>
      <c r="W1" s="562"/>
      <c r="X1" s="562"/>
      <c r="Y1" s="562"/>
      <c r="Z1" s="562"/>
      <c r="AA1" s="562"/>
      <c r="AB1" s="562"/>
      <c r="AC1" s="562"/>
      <c r="AD1" s="562"/>
      <c r="AE1" s="563"/>
      <c r="AF1" s="563"/>
      <c r="AG1" s="563"/>
      <c r="AH1" s="563"/>
      <c r="AI1" s="563"/>
      <c r="AJ1" s="563"/>
      <c r="AK1" s="563"/>
      <c r="AL1" s="563"/>
      <c r="AM1" s="563"/>
      <c r="AN1" s="563"/>
      <c r="AO1" s="563"/>
      <c r="AP1" s="563"/>
      <c r="AQ1" s="563"/>
      <c r="AR1" s="563"/>
      <c r="AS1" s="563"/>
      <c r="AT1" s="563"/>
      <c r="AU1" s="563"/>
      <c r="AV1" s="563"/>
      <c r="AW1" s="563"/>
      <c r="AX1" s="563"/>
      <c r="AY1" s="563"/>
      <c r="AZ1" s="563"/>
      <c r="BA1" s="563"/>
      <c r="BB1" s="563"/>
      <c r="BC1" s="563"/>
      <c r="BD1" s="563"/>
      <c r="BE1" s="563"/>
      <c r="BF1" s="563"/>
      <c r="BG1" s="563"/>
      <c r="BH1" s="563"/>
      <c r="BI1" s="563"/>
      <c r="BJ1" s="563"/>
      <c r="BK1" s="563"/>
      <c r="BL1" s="563"/>
      <c r="BM1" s="563"/>
      <c r="BN1" s="563"/>
      <c r="BO1" s="563"/>
      <c r="BP1" s="563"/>
      <c r="BQ1" s="563"/>
      <c r="BR1" s="563"/>
      <c r="BS1" s="563"/>
      <c r="BT1" s="563"/>
      <c r="BU1" s="563"/>
      <c r="BV1" s="563"/>
      <c r="BW1" s="563"/>
      <c r="BX1" s="563"/>
      <c r="BY1" s="563"/>
      <c r="BZ1" s="563"/>
      <c r="CA1" s="563"/>
      <c r="CB1" s="563"/>
      <c r="CC1" s="563"/>
      <c r="CD1" s="563"/>
      <c r="CE1" s="563"/>
      <c r="CF1" s="563"/>
    </row>
    <row r="2" spans="1:84" x14ac:dyDescent="0.25">
      <c r="A2" s="535"/>
      <c r="B2" s="535"/>
      <c r="C2" s="536"/>
      <c r="D2" s="537"/>
      <c r="E2" s="535" t="str">
        <f xml:space="preserve"> Time!E$33</f>
        <v>Model period ending</v>
      </c>
      <c r="F2" s="300">
        <f xml:space="preserve"> Checks!$F$14</f>
        <v>0</v>
      </c>
      <c r="G2" s="63" t="s">
        <v>14</v>
      </c>
      <c r="H2" s="538"/>
      <c r="I2" s="538"/>
      <c r="J2" s="537"/>
      <c r="K2" s="537"/>
      <c r="L2" s="537">
        <f xml:space="preserve"> Time!L$33</f>
        <v>43190</v>
      </c>
      <c r="M2" s="537">
        <f xml:space="preserve"> Time!M$33</f>
        <v>43220</v>
      </c>
      <c r="N2" s="537">
        <f xml:space="preserve"> Time!N$33</f>
        <v>43251</v>
      </c>
      <c r="O2" s="537">
        <f xml:space="preserve"> Time!O$33</f>
        <v>43281</v>
      </c>
      <c r="P2" s="537">
        <f xml:space="preserve"> Time!P$33</f>
        <v>43312</v>
      </c>
      <c r="Q2" s="537">
        <f xml:space="preserve"> Time!Q$33</f>
        <v>43343</v>
      </c>
      <c r="R2" s="537">
        <f xml:space="preserve"> Time!R$33</f>
        <v>43373</v>
      </c>
      <c r="S2" s="537">
        <f xml:space="preserve"> Time!S$33</f>
        <v>43404</v>
      </c>
      <c r="T2" s="537">
        <f xml:space="preserve"> Time!T$33</f>
        <v>43434</v>
      </c>
      <c r="U2" s="537">
        <f xml:space="preserve"> Time!U$33</f>
        <v>43465</v>
      </c>
      <c r="V2" s="537">
        <f xml:space="preserve"> Time!V$33</f>
        <v>43496</v>
      </c>
      <c r="W2" s="537">
        <f xml:space="preserve"> Time!W$33</f>
        <v>43524</v>
      </c>
      <c r="X2" s="537">
        <f xml:space="preserve"> Time!X$33</f>
        <v>43555</v>
      </c>
      <c r="Y2" s="537">
        <f xml:space="preserve"> Time!Y$33</f>
        <v>43585</v>
      </c>
      <c r="Z2" s="537">
        <f xml:space="preserve"> Time!Z$33</f>
        <v>43616</v>
      </c>
      <c r="AA2" s="537">
        <f xml:space="preserve"> Time!AA$33</f>
        <v>43646</v>
      </c>
      <c r="AB2" s="537">
        <f xml:space="preserve"> Time!AB$33</f>
        <v>43677</v>
      </c>
      <c r="AC2" s="537">
        <f xml:space="preserve"> Time!AC$33</f>
        <v>43708</v>
      </c>
      <c r="AD2" s="537">
        <f xml:space="preserve"> Time!AD$33</f>
        <v>43738</v>
      </c>
      <c r="AE2" s="537">
        <f xml:space="preserve"> Time!AE$33</f>
        <v>43769</v>
      </c>
      <c r="AF2" s="537">
        <f xml:space="preserve"> Time!AF$33</f>
        <v>43799</v>
      </c>
      <c r="AG2" s="537">
        <f xml:space="preserve"> Time!AG$33</f>
        <v>43830</v>
      </c>
      <c r="AH2" s="537">
        <f xml:space="preserve"> Time!AH$33</f>
        <v>43861</v>
      </c>
      <c r="AI2" s="537">
        <f xml:space="preserve"> Time!AI$33</f>
        <v>43890</v>
      </c>
      <c r="AJ2" s="537">
        <f xml:space="preserve"> Time!AJ$33</f>
        <v>43921</v>
      </c>
      <c r="AK2" s="537">
        <f xml:space="preserve"> Time!AK$33</f>
        <v>43951</v>
      </c>
      <c r="AL2" s="537">
        <f xml:space="preserve"> Time!AL$33</f>
        <v>43982</v>
      </c>
      <c r="AM2" s="537">
        <f xml:space="preserve"> Time!AM$33</f>
        <v>44012</v>
      </c>
      <c r="AN2" s="537">
        <f xml:space="preserve"> Time!AN$33</f>
        <v>44043</v>
      </c>
      <c r="AO2" s="537">
        <f xml:space="preserve"> Time!AO$33</f>
        <v>44074</v>
      </c>
      <c r="AP2" s="537">
        <f xml:space="preserve"> Time!AP$33</f>
        <v>44104</v>
      </c>
      <c r="AQ2" s="537">
        <f xml:space="preserve"> Time!AQ$33</f>
        <v>44135</v>
      </c>
      <c r="AR2" s="537">
        <f xml:space="preserve"> Time!AR$33</f>
        <v>44165</v>
      </c>
      <c r="AS2" s="537">
        <f xml:space="preserve"> Time!AS$33</f>
        <v>44196</v>
      </c>
      <c r="AT2" s="537">
        <f xml:space="preserve"> Time!AT$33</f>
        <v>44227</v>
      </c>
      <c r="AU2" s="537">
        <f xml:space="preserve"> Time!AU$33</f>
        <v>44255</v>
      </c>
      <c r="AV2" s="537">
        <f xml:space="preserve"> Time!AV$33</f>
        <v>44286</v>
      </c>
      <c r="AW2" s="537">
        <f xml:space="preserve"> Time!AW$33</f>
        <v>44316</v>
      </c>
      <c r="AX2" s="537">
        <f xml:space="preserve"> Time!AX$33</f>
        <v>44347</v>
      </c>
      <c r="AY2" s="537">
        <f xml:space="preserve"> Time!AY$33</f>
        <v>44377</v>
      </c>
      <c r="AZ2" s="537">
        <f xml:space="preserve"> Time!AZ$33</f>
        <v>44408</v>
      </c>
      <c r="BA2" s="537">
        <f xml:space="preserve"> Time!BA$33</f>
        <v>44439</v>
      </c>
      <c r="BB2" s="537">
        <f xml:space="preserve"> Time!BB$33</f>
        <v>44469</v>
      </c>
      <c r="BC2" s="537">
        <f xml:space="preserve"> Time!BC$33</f>
        <v>44500</v>
      </c>
      <c r="BD2" s="537">
        <f xml:space="preserve"> Time!BD$33</f>
        <v>44530</v>
      </c>
      <c r="BE2" s="537">
        <f xml:space="preserve"> Time!BE$33</f>
        <v>44561</v>
      </c>
      <c r="BF2" s="537">
        <f xml:space="preserve"> Time!BF$33</f>
        <v>44592</v>
      </c>
      <c r="BG2" s="537">
        <f xml:space="preserve"> Time!BG$33</f>
        <v>44620</v>
      </c>
      <c r="BH2" s="537">
        <f xml:space="preserve"> Time!BH$33</f>
        <v>44651</v>
      </c>
      <c r="BI2" s="537">
        <f xml:space="preserve"> Time!BI$33</f>
        <v>44681</v>
      </c>
      <c r="BJ2" s="537">
        <f xml:space="preserve"> Time!BJ$33</f>
        <v>44712</v>
      </c>
      <c r="BK2" s="537">
        <f xml:space="preserve"> Time!BK$33</f>
        <v>44742</v>
      </c>
      <c r="BL2" s="537">
        <f xml:space="preserve"> Time!BL$33</f>
        <v>44773</v>
      </c>
      <c r="BM2" s="537">
        <f xml:space="preserve"> Time!BM$33</f>
        <v>44804</v>
      </c>
      <c r="BN2" s="537">
        <f xml:space="preserve"> Time!BN$33</f>
        <v>44834</v>
      </c>
      <c r="BO2" s="537">
        <f xml:space="preserve"> Time!BO$33</f>
        <v>44865</v>
      </c>
      <c r="BP2" s="537">
        <f xml:space="preserve"> Time!BP$33</f>
        <v>44895</v>
      </c>
      <c r="BQ2" s="537">
        <f xml:space="preserve"> Time!BQ$33</f>
        <v>44926</v>
      </c>
      <c r="BR2" s="537">
        <f xml:space="preserve"> Time!BR$33</f>
        <v>44957</v>
      </c>
      <c r="BS2" s="537">
        <f xml:space="preserve"> Time!BS$33</f>
        <v>44985</v>
      </c>
      <c r="BT2" s="537">
        <f xml:space="preserve"> Time!BT$33</f>
        <v>45016</v>
      </c>
      <c r="BU2" s="537">
        <f xml:space="preserve"> Time!BU$33</f>
        <v>45046</v>
      </c>
      <c r="BV2" s="537">
        <f xml:space="preserve"> Time!BV$33</f>
        <v>45077</v>
      </c>
      <c r="BW2" s="537">
        <f xml:space="preserve"> Time!BW$33</f>
        <v>45107</v>
      </c>
      <c r="BX2" s="537">
        <f xml:space="preserve"> Time!BX$33</f>
        <v>45138</v>
      </c>
      <c r="BY2" s="537">
        <f xml:space="preserve"> Time!BY$33</f>
        <v>45169</v>
      </c>
      <c r="BZ2" s="537">
        <f xml:space="preserve"> Time!BZ$33</f>
        <v>45199</v>
      </c>
      <c r="CA2" s="537">
        <f xml:space="preserve"> Time!CA$33</f>
        <v>45230</v>
      </c>
      <c r="CB2" s="537">
        <f xml:space="preserve"> Time!CB$33</f>
        <v>45260</v>
      </c>
      <c r="CC2" s="537">
        <f xml:space="preserve"> Time!CC$33</f>
        <v>45291</v>
      </c>
      <c r="CD2" s="537">
        <f xml:space="preserve"> Time!CD$33</f>
        <v>45322</v>
      </c>
      <c r="CE2" s="537">
        <f xml:space="preserve"> Time!CE$33</f>
        <v>45351</v>
      </c>
      <c r="CF2" s="537">
        <f xml:space="preserve"> Time!CF$33</f>
        <v>45382</v>
      </c>
    </row>
    <row r="3" spans="1:84" s="695" customFormat="1" x14ac:dyDescent="0.25">
      <c r="A3" s="534"/>
      <c r="B3" s="534"/>
      <c r="C3" s="534"/>
      <c r="D3" s="534"/>
      <c r="E3" s="534" t="str">
        <f xml:space="preserve"> Time!E$62</f>
        <v>Actuals vs forecast label</v>
      </c>
      <c r="F3" s="215">
        <f xml:space="preserve"> Checks!$F$20</f>
        <v>0</v>
      </c>
      <c r="G3" s="574" t="s">
        <v>264</v>
      </c>
      <c r="H3" s="534"/>
      <c r="I3" s="534"/>
      <c r="J3" s="534"/>
      <c r="K3" s="534"/>
      <c r="L3" s="749" t="str">
        <f xml:space="preserve"> Time!L$62</f>
        <v>Initial BS</v>
      </c>
      <c r="M3" s="750" t="str">
        <f xml:space="preserve"> Time!M$62</f>
        <v>Actuals</v>
      </c>
      <c r="N3" s="750" t="str">
        <f xml:space="preserve"> Time!N$62</f>
        <v>Actuals</v>
      </c>
      <c r="O3" s="750" t="str">
        <f xml:space="preserve"> Time!O$62</f>
        <v>Actuals</v>
      </c>
      <c r="P3" s="750" t="str">
        <f xml:space="preserve"> Time!P$62</f>
        <v>Actuals</v>
      </c>
      <c r="Q3" s="750" t="str">
        <f xml:space="preserve"> Time!Q$62</f>
        <v>Actuals</v>
      </c>
      <c r="R3" s="750" t="str">
        <f xml:space="preserve"> Time!R$62</f>
        <v>Actuals</v>
      </c>
      <c r="S3" s="750" t="str">
        <f xml:space="preserve"> Time!S$62</f>
        <v>Actuals</v>
      </c>
      <c r="T3" s="750" t="str">
        <f xml:space="preserve"> Time!T$62</f>
        <v>Actuals</v>
      </c>
      <c r="U3" s="750" t="str">
        <f xml:space="preserve"> Time!U$62</f>
        <v>Actuals</v>
      </c>
      <c r="V3" s="750" t="str">
        <f xml:space="preserve"> Time!V$62</f>
        <v>Actuals</v>
      </c>
      <c r="W3" s="750" t="str">
        <f xml:space="preserve"> Time!W$62</f>
        <v>Actuals</v>
      </c>
      <c r="X3" s="750" t="str">
        <f xml:space="preserve"> Time!X$62</f>
        <v>Actuals</v>
      </c>
      <c r="Y3" s="750" t="str">
        <f xml:space="preserve"> Time!Y$62</f>
        <v>Forecast</v>
      </c>
      <c r="Z3" s="750" t="str">
        <f xml:space="preserve"> Time!Z$62</f>
        <v>Forecast</v>
      </c>
      <c r="AA3" s="750" t="str">
        <f xml:space="preserve"> Time!AA$62</f>
        <v>Forecast</v>
      </c>
      <c r="AB3" s="750" t="str">
        <f xml:space="preserve"> Time!AB$62</f>
        <v>Forecast</v>
      </c>
      <c r="AC3" s="750" t="str">
        <f xml:space="preserve"> Time!AC$62</f>
        <v>Forecast</v>
      </c>
      <c r="AD3" s="750" t="str">
        <f xml:space="preserve"> Time!AD$62</f>
        <v>Forecast</v>
      </c>
      <c r="AE3" s="750" t="str">
        <f xml:space="preserve"> Time!AE$62</f>
        <v>Forecast</v>
      </c>
      <c r="AF3" s="750" t="str">
        <f xml:space="preserve"> Time!AF$62</f>
        <v>Forecast</v>
      </c>
      <c r="AG3" s="750" t="str">
        <f xml:space="preserve"> Time!AG$62</f>
        <v>Forecast</v>
      </c>
      <c r="AH3" s="750" t="str">
        <f xml:space="preserve"> Time!AH$62</f>
        <v>Forecast</v>
      </c>
      <c r="AI3" s="750" t="str">
        <f xml:space="preserve"> Time!AI$62</f>
        <v>Forecast</v>
      </c>
      <c r="AJ3" s="750" t="str">
        <f xml:space="preserve"> Time!AJ$62</f>
        <v>Forecast</v>
      </c>
      <c r="AK3" s="750" t="str">
        <f xml:space="preserve"> Time!AK$62</f>
        <v>Forecast</v>
      </c>
      <c r="AL3" s="750" t="str">
        <f xml:space="preserve"> Time!AL$62</f>
        <v>Forecast</v>
      </c>
      <c r="AM3" s="750" t="str">
        <f xml:space="preserve"> Time!AM$62</f>
        <v>Forecast</v>
      </c>
      <c r="AN3" s="750" t="str">
        <f xml:space="preserve"> Time!AN$62</f>
        <v>Forecast</v>
      </c>
      <c r="AO3" s="750" t="str">
        <f xml:space="preserve"> Time!AO$62</f>
        <v>Forecast</v>
      </c>
      <c r="AP3" s="750" t="str">
        <f xml:space="preserve"> Time!AP$62</f>
        <v>Forecast</v>
      </c>
      <c r="AQ3" s="750" t="str">
        <f xml:space="preserve"> Time!AQ$62</f>
        <v>Forecast</v>
      </c>
      <c r="AR3" s="750" t="str">
        <f xml:space="preserve"> Time!AR$62</f>
        <v>Forecast</v>
      </c>
      <c r="AS3" s="750" t="str">
        <f xml:space="preserve"> Time!AS$62</f>
        <v>Forecast</v>
      </c>
      <c r="AT3" s="750" t="str">
        <f xml:space="preserve"> Time!AT$62</f>
        <v>Forecast</v>
      </c>
      <c r="AU3" s="750" t="str">
        <f xml:space="preserve"> Time!AU$62</f>
        <v>Forecast</v>
      </c>
      <c r="AV3" s="750" t="str">
        <f xml:space="preserve"> Time!AV$62</f>
        <v>Forecast</v>
      </c>
      <c r="AW3" s="750" t="str">
        <f xml:space="preserve"> Time!AW$62</f>
        <v>Forecast</v>
      </c>
      <c r="AX3" s="750" t="str">
        <f xml:space="preserve"> Time!AX$62</f>
        <v>Forecast</v>
      </c>
      <c r="AY3" s="750" t="str">
        <f xml:space="preserve"> Time!AY$62</f>
        <v>Forecast</v>
      </c>
      <c r="AZ3" s="750" t="str">
        <f xml:space="preserve"> Time!AZ$62</f>
        <v>Forecast</v>
      </c>
      <c r="BA3" s="750" t="str">
        <f xml:space="preserve"> Time!BA$62</f>
        <v>Forecast</v>
      </c>
      <c r="BB3" s="750" t="str">
        <f xml:space="preserve"> Time!BB$62</f>
        <v>Forecast</v>
      </c>
      <c r="BC3" s="750" t="str">
        <f xml:space="preserve"> Time!BC$62</f>
        <v>Forecast</v>
      </c>
      <c r="BD3" s="750" t="str">
        <f xml:space="preserve"> Time!BD$62</f>
        <v>Forecast</v>
      </c>
      <c r="BE3" s="750" t="str">
        <f xml:space="preserve"> Time!BE$62</f>
        <v>Forecast</v>
      </c>
      <c r="BF3" s="750" t="str">
        <f xml:space="preserve"> Time!BF$62</f>
        <v>Forecast</v>
      </c>
      <c r="BG3" s="750" t="str">
        <f xml:space="preserve"> Time!BG$62</f>
        <v>Forecast</v>
      </c>
      <c r="BH3" s="750" t="str">
        <f xml:space="preserve"> Time!BH$62</f>
        <v>Forecast</v>
      </c>
      <c r="BI3" s="750" t="str">
        <f xml:space="preserve"> Time!BI$62</f>
        <v>Forecast</v>
      </c>
      <c r="BJ3" s="750" t="str">
        <f xml:space="preserve"> Time!BJ$62</f>
        <v>Forecast</v>
      </c>
      <c r="BK3" s="750" t="str">
        <f xml:space="preserve"> Time!BK$62</f>
        <v>Forecast</v>
      </c>
      <c r="BL3" s="750" t="str">
        <f xml:space="preserve"> Time!BL$62</f>
        <v>Forecast</v>
      </c>
      <c r="BM3" s="750" t="str">
        <f xml:space="preserve"> Time!BM$62</f>
        <v>Forecast</v>
      </c>
      <c r="BN3" s="750" t="str">
        <f xml:space="preserve"> Time!BN$62</f>
        <v>Forecast</v>
      </c>
      <c r="BO3" s="750" t="str">
        <f xml:space="preserve"> Time!BO$62</f>
        <v>Forecast</v>
      </c>
      <c r="BP3" s="750" t="str">
        <f xml:space="preserve"> Time!BP$62</f>
        <v>Forecast</v>
      </c>
      <c r="BQ3" s="750" t="str">
        <f xml:space="preserve"> Time!BQ$62</f>
        <v>Forecast</v>
      </c>
      <c r="BR3" s="750" t="str">
        <f xml:space="preserve"> Time!BR$62</f>
        <v>Forecast</v>
      </c>
      <c r="BS3" s="750" t="str">
        <f xml:space="preserve"> Time!BS$62</f>
        <v>Forecast</v>
      </c>
      <c r="BT3" s="750" t="str">
        <f xml:space="preserve"> Time!BT$62</f>
        <v>Forecast</v>
      </c>
      <c r="BU3" s="750" t="str">
        <f xml:space="preserve"> Time!BU$62</f>
        <v>Forecast</v>
      </c>
      <c r="BV3" s="750" t="str">
        <f xml:space="preserve"> Time!BV$62</f>
        <v>Forecast</v>
      </c>
      <c r="BW3" s="750" t="str">
        <f xml:space="preserve"> Time!BW$62</f>
        <v>Forecast</v>
      </c>
      <c r="BX3" s="750" t="str">
        <f xml:space="preserve"> Time!BX$62</f>
        <v>Forecast</v>
      </c>
      <c r="BY3" s="750" t="str">
        <f xml:space="preserve"> Time!BY$62</f>
        <v>Forecast</v>
      </c>
      <c r="BZ3" s="750" t="str">
        <f xml:space="preserve"> Time!BZ$62</f>
        <v>Forecast</v>
      </c>
      <c r="CA3" s="750" t="str">
        <f xml:space="preserve"> Time!CA$62</f>
        <v>Forecast</v>
      </c>
      <c r="CB3" s="750" t="str">
        <f xml:space="preserve"> Time!CB$62</f>
        <v>Forecast</v>
      </c>
      <c r="CC3" s="750" t="str">
        <f xml:space="preserve"> Time!CC$62</f>
        <v>Forecast</v>
      </c>
      <c r="CD3" s="750" t="str">
        <f xml:space="preserve"> Time!CD$62</f>
        <v>Forecast</v>
      </c>
      <c r="CE3" s="751" t="str">
        <f xml:space="preserve"> Time!CE$62</f>
        <v>Forecast</v>
      </c>
      <c r="CF3" s="751" t="str">
        <f xml:space="preserve"> Time!CF$62</f>
        <v>Forecast</v>
      </c>
    </row>
    <row r="4" spans="1:84" x14ac:dyDescent="0.25">
      <c r="A4" s="540"/>
      <c r="B4" s="540"/>
      <c r="C4" s="540"/>
      <c r="D4" s="541"/>
      <c r="E4" s="542" t="str">
        <f xml:space="preserve"> Time!E$78</f>
        <v>Financial year ending</v>
      </c>
      <c r="F4" s="542"/>
      <c r="G4" s="542"/>
      <c r="H4" s="542"/>
      <c r="I4" s="542"/>
      <c r="J4" s="541"/>
      <c r="K4" s="541"/>
      <c r="L4" s="541">
        <f xml:space="preserve"> Time!L$78</f>
        <v>43190</v>
      </c>
      <c r="M4" s="541">
        <f xml:space="preserve"> Time!M$78</f>
        <v>43555</v>
      </c>
      <c r="N4" s="541">
        <f xml:space="preserve"> Time!N$78</f>
        <v>43555</v>
      </c>
      <c r="O4" s="541">
        <f xml:space="preserve"> Time!O$78</f>
        <v>43555</v>
      </c>
      <c r="P4" s="541">
        <f xml:space="preserve"> Time!P$78</f>
        <v>43555</v>
      </c>
      <c r="Q4" s="541">
        <f xml:space="preserve"> Time!Q$78</f>
        <v>43555</v>
      </c>
      <c r="R4" s="541">
        <f xml:space="preserve"> Time!R$78</f>
        <v>43555</v>
      </c>
      <c r="S4" s="541">
        <f xml:space="preserve"> Time!S$78</f>
        <v>43555</v>
      </c>
      <c r="T4" s="541">
        <f xml:space="preserve"> Time!T$78</f>
        <v>43555</v>
      </c>
      <c r="U4" s="541">
        <f xml:space="preserve"> Time!U$78</f>
        <v>43555</v>
      </c>
      <c r="V4" s="541">
        <f xml:space="preserve"> Time!V$78</f>
        <v>43555</v>
      </c>
      <c r="W4" s="541">
        <f xml:space="preserve"> Time!W$78</f>
        <v>43555</v>
      </c>
      <c r="X4" s="541">
        <f xml:space="preserve"> Time!X$78</f>
        <v>43555</v>
      </c>
      <c r="Y4" s="541">
        <f xml:space="preserve"> Time!Y$78</f>
        <v>43921</v>
      </c>
      <c r="Z4" s="541">
        <f xml:space="preserve"> Time!Z$78</f>
        <v>43921</v>
      </c>
      <c r="AA4" s="541">
        <f xml:space="preserve"> Time!AA$78</f>
        <v>43921</v>
      </c>
      <c r="AB4" s="541">
        <f xml:space="preserve"> Time!AB$78</f>
        <v>43921</v>
      </c>
      <c r="AC4" s="541">
        <f xml:space="preserve"> Time!AC$78</f>
        <v>43921</v>
      </c>
      <c r="AD4" s="541">
        <f xml:space="preserve"> Time!AD$78</f>
        <v>43921</v>
      </c>
      <c r="AE4" s="541">
        <f xml:space="preserve"> Time!AE$78</f>
        <v>43921</v>
      </c>
      <c r="AF4" s="541">
        <f xml:space="preserve"> Time!AF$78</f>
        <v>43921</v>
      </c>
      <c r="AG4" s="541">
        <f xml:space="preserve"> Time!AG$78</f>
        <v>43921</v>
      </c>
      <c r="AH4" s="541">
        <f xml:space="preserve"> Time!AH$78</f>
        <v>43921</v>
      </c>
      <c r="AI4" s="541">
        <f xml:space="preserve"> Time!AI$78</f>
        <v>43921</v>
      </c>
      <c r="AJ4" s="541">
        <f xml:space="preserve"> Time!AJ$78</f>
        <v>43921</v>
      </c>
      <c r="AK4" s="541">
        <f xml:space="preserve"> Time!AK$78</f>
        <v>44286</v>
      </c>
      <c r="AL4" s="541">
        <f xml:space="preserve"> Time!AL$78</f>
        <v>44286</v>
      </c>
      <c r="AM4" s="541">
        <f xml:space="preserve"> Time!AM$78</f>
        <v>44286</v>
      </c>
      <c r="AN4" s="541">
        <f xml:space="preserve"> Time!AN$78</f>
        <v>44286</v>
      </c>
      <c r="AO4" s="541">
        <f xml:space="preserve"> Time!AO$78</f>
        <v>44286</v>
      </c>
      <c r="AP4" s="541">
        <f xml:space="preserve"> Time!AP$78</f>
        <v>44286</v>
      </c>
      <c r="AQ4" s="541">
        <f xml:space="preserve"> Time!AQ$78</f>
        <v>44286</v>
      </c>
      <c r="AR4" s="541">
        <f xml:space="preserve"> Time!AR$78</f>
        <v>44286</v>
      </c>
      <c r="AS4" s="541">
        <f xml:space="preserve"> Time!AS$78</f>
        <v>44286</v>
      </c>
      <c r="AT4" s="541">
        <f xml:space="preserve"> Time!AT$78</f>
        <v>44286</v>
      </c>
      <c r="AU4" s="541">
        <f xml:space="preserve"> Time!AU$78</f>
        <v>44286</v>
      </c>
      <c r="AV4" s="541">
        <f xml:space="preserve"> Time!AV$78</f>
        <v>44286</v>
      </c>
      <c r="AW4" s="541">
        <f xml:space="preserve"> Time!AW$78</f>
        <v>44651</v>
      </c>
      <c r="AX4" s="541">
        <f xml:space="preserve"> Time!AX$78</f>
        <v>44651</v>
      </c>
      <c r="AY4" s="541">
        <f xml:space="preserve"> Time!AY$78</f>
        <v>44651</v>
      </c>
      <c r="AZ4" s="541">
        <f xml:space="preserve"> Time!AZ$78</f>
        <v>44651</v>
      </c>
      <c r="BA4" s="541">
        <f xml:space="preserve"> Time!BA$78</f>
        <v>44651</v>
      </c>
      <c r="BB4" s="541">
        <f xml:space="preserve"> Time!BB$78</f>
        <v>44651</v>
      </c>
      <c r="BC4" s="541">
        <f xml:space="preserve"> Time!BC$78</f>
        <v>44651</v>
      </c>
      <c r="BD4" s="541">
        <f xml:space="preserve"> Time!BD$78</f>
        <v>44651</v>
      </c>
      <c r="BE4" s="541">
        <f xml:space="preserve"> Time!BE$78</f>
        <v>44651</v>
      </c>
      <c r="BF4" s="541">
        <f xml:space="preserve"> Time!BF$78</f>
        <v>44651</v>
      </c>
      <c r="BG4" s="541">
        <f xml:space="preserve"> Time!BG$78</f>
        <v>44651</v>
      </c>
      <c r="BH4" s="541">
        <f xml:space="preserve"> Time!BH$78</f>
        <v>44651</v>
      </c>
      <c r="BI4" s="541">
        <f xml:space="preserve"> Time!BI$78</f>
        <v>45016</v>
      </c>
      <c r="BJ4" s="541">
        <f xml:space="preserve"> Time!BJ$78</f>
        <v>45016</v>
      </c>
      <c r="BK4" s="541">
        <f xml:space="preserve"> Time!BK$78</f>
        <v>45016</v>
      </c>
      <c r="BL4" s="541">
        <f xml:space="preserve"> Time!BL$78</f>
        <v>45016</v>
      </c>
      <c r="BM4" s="541">
        <f xml:space="preserve"> Time!BM$78</f>
        <v>45016</v>
      </c>
      <c r="BN4" s="541">
        <f xml:space="preserve"> Time!BN$78</f>
        <v>45016</v>
      </c>
      <c r="BO4" s="541">
        <f xml:space="preserve"> Time!BO$78</f>
        <v>45016</v>
      </c>
      <c r="BP4" s="541">
        <f xml:space="preserve"> Time!BP$78</f>
        <v>45016</v>
      </c>
      <c r="BQ4" s="541">
        <f xml:space="preserve"> Time!BQ$78</f>
        <v>45016</v>
      </c>
      <c r="BR4" s="541">
        <f xml:space="preserve"> Time!BR$78</f>
        <v>45016</v>
      </c>
      <c r="BS4" s="541">
        <f xml:space="preserve"> Time!BS$78</f>
        <v>45016</v>
      </c>
      <c r="BT4" s="541">
        <f xml:space="preserve"> Time!BT$78</f>
        <v>45016</v>
      </c>
      <c r="BU4" s="541">
        <f xml:space="preserve"> Time!BU$78</f>
        <v>45382</v>
      </c>
      <c r="BV4" s="541">
        <f xml:space="preserve"> Time!BV$78</f>
        <v>45382</v>
      </c>
      <c r="BW4" s="541">
        <f xml:space="preserve"> Time!BW$78</f>
        <v>45382</v>
      </c>
      <c r="BX4" s="541">
        <f xml:space="preserve"> Time!BX$78</f>
        <v>45382</v>
      </c>
      <c r="BY4" s="541">
        <f xml:space="preserve"> Time!BY$78</f>
        <v>45382</v>
      </c>
      <c r="BZ4" s="541">
        <f xml:space="preserve"> Time!BZ$78</f>
        <v>45382</v>
      </c>
      <c r="CA4" s="541">
        <f xml:space="preserve"> Time!CA$78</f>
        <v>45382</v>
      </c>
      <c r="CB4" s="541">
        <f xml:space="preserve"> Time!CB$78</f>
        <v>45382</v>
      </c>
      <c r="CC4" s="541">
        <f xml:space="preserve"> Time!CC$78</f>
        <v>45382</v>
      </c>
      <c r="CD4" s="541">
        <f xml:space="preserve"> Time!CD$78</f>
        <v>45382</v>
      </c>
      <c r="CE4" s="541">
        <f xml:space="preserve"> Time!CE$78</f>
        <v>45382</v>
      </c>
      <c r="CF4" s="541">
        <f xml:space="preserve"> Time!CF$78</f>
        <v>45382</v>
      </c>
    </row>
    <row r="5" spans="1:84" x14ac:dyDescent="0.25">
      <c r="A5" s="543"/>
      <c r="B5" s="543"/>
      <c r="C5" s="543"/>
      <c r="D5" s="544"/>
      <c r="E5" s="545" t="str">
        <f xml:space="preserve"> Time!E$11</f>
        <v>Model column counter</v>
      </c>
      <c r="F5" s="546" t="s">
        <v>8</v>
      </c>
      <c r="G5" s="547" t="s">
        <v>9</v>
      </c>
      <c r="H5" s="547" t="s">
        <v>15</v>
      </c>
      <c r="I5" s="547" t="s">
        <v>16</v>
      </c>
      <c r="J5" s="546" t="s">
        <v>10</v>
      </c>
      <c r="K5" s="544"/>
      <c r="L5" s="544">
        <f xml:space="preserve"> Time!L$11</f>
        <v>1</v>
      </c>
      <c r="M5" s="544">
        <f xml:space="preserve"> Time!M$11</f>
        <v>2</v>
      </c>
      <c r="N5" s="544">
        <f xml:space="preserve"> Time!N$11</f>
        <v>3</v>
      </c>
      <c r="O5" s="544">
        <f xml:space="preserve"> Time!O$11</f>
        <v>4</v>
      </c>
      <c r="P5" s="544">
        <f xml:space="preserve"> Time!P$11</f>
        <v>5</v>
      </c>
      <c r="Q5" s="544">
        <f xml:space="preserve"> Time!Q$11</f>
        <v>6</v>
      </c>
      <c r="R5" s="544">
        <f xml:space="preserve"> Time!R$11</f>
        <v>7</v>
      </c>
      <c r="S5" s="544">
        <f xml:space="preserve"> Time!S$11</f>
        <v>8</v>
      </c>
      <c r="T5" s="544">
        <f xml:space="preserve"> Time!T$11</f>
        <v>9</v>
      </c>
      <c r="U5" s="544">
        <f xml:space="preserve"> Time!U$11</f>
        <v>10</v>
      </c>
      <c r="V5" s="544">
        <f xml:space="preserve"> Time!V$11</f>
        <v>11</v>
      </c>
      <c r="W5" s="544">
        <f xml:space="preserve"> Time!W$11</f>
        <v>12</v>
      </c>
      <c r="X5" s="544">
        <f xml:space="preserve"> Time!X$11</f>
        <v>13</v>
      </c>
      <c r="Y5" s="544">
        <f xml:space="preserve"> Time!Y$11</f>
        <v>14</v>
      </c>
      <c r="Z5" s="544">
        <f xml:space="preserve"> Time!Z$11</f>
        <v>15</v>
      </c>
      <c r="AA5" s="544">
        <f xml:space="preserve"> Time!AA$11</f>
        <v>16</v>
      </c>
      <c r="AB5" s="544">
        <f xml:space="preserve"> Time!AB$11</f>
        <v>17</v>
      </c>
      <c r="AC5" s="544">
        <f xml:space="preserve"> Time!AC$11</f>
        <v>18</v>
      </c>
      <c r="AD5" s="544">
        <f xml:space="preserve"> Time!AD$11</f>
        <v>19</v>
      </c>
      <c r="AE5" s="544">
        <f xml:space="preserve"> Time!AE$11</f>
        <v>20</v>
      </c>
      <c r="AF5" s="544">
        <f xml:space="preserve"> Time!AF$11</f>
        <v>21</v>
      </c>
      <c r="AG5" s="544">
        <f xml:space="preserve"> Time!AG$11</f>
        <v>22</v>
      </c>
      <c r="AH5" s="544">
        <f xml:space="preserve"> Time!AH$11</f>
        <v>23</v>
      </c>
      <c r="AI5" s="544">
        <f xml:space="preserve"> Time!AI$11</f>
        <v>24</v>
      </c>
      <c r="AJ5" s="544">
        <f xml:space="preserve"> Time!AJ$11</f>
        <v>25</v>
      </c>
      <c r="AK5" s="544">
        <f xml:space="preserve"> Time!AK$11</f>
        <v>26</v>
      </c>
      <c r="AL5" s="544">
        <f xml:space="preserve"> Time!AL$11</f>
        <v>27</v>
      </c>
      <c r="AM5" s="544">
        <f xml:space="preserve"> Time!AM$11</f>
        <v>28</v>
      </c>
      <c r="AN5" s="544">
        <f xml:space="preserve"> Time!AN$11</f>
        <v>29</v>
      </c>
      <c r="AO5" s="544">
        <f xml:space="preserve"> Time!AO$11</f>
        <v>30</v>
      </c>
      <c r="AP5" s="544">
        <f xml:space="preserve"> Time!AP$11</f>
        <v>31</v>
      </c>
      <c r="AQ5" s="544">
        <f xml:space="preserve"> Time!AQ$11</f>
        <v>32</v>
      </c>
      <c r="AR5" s="544">
        <f xml:space="preserve"> Time!AR$11</f>
        <v>33</v>
      </c>
      <c r="AS5" s="544">
        <f xml:space="preserve"> Time!AS$11</f>
        <v>34</v>
      </c>
      <c r="AT5" s="544">
        <f xml:space="preserve"> Time!AT$11</f>
        <v>35</v>
      </c>
      <c r="AU5" s="544">
        <f xml:space="preserve"> Time!AU$11</f>
        <v>36</v>
      </c>
      <c r="AV5" s="544">
        <f xml:space="preserve"> Time!AV$11</f>
        <v>37</v>
      </c>
      <c r="AW5" s="544">
        <f xml:space="preserve"> Time!AW$11</f>
        <v>38</v>
      </c>
      <c r="AX5" s="544">
        <f xml:space="preserve"> Time!AX$11</f>
        <v>39</v>
      </c>
      <c r="AY5" s="544">
        <f xml:space="preserve"> Time!AY$11</f>
        <v>40</v>
      </c>
      <c r="AZ5" s="544">
        <f xml:space="preserve"> Time!AZ$11</f>
        <v>41</v>
      </c>
      <c r="BA5" s="544">
        <f xml:space="preserve"> Time!BA$11</f>
        <v>42</v>
      </c>
      <c r="BB5" s="544">
        <f xml:space="preserve"> Time!BB$11</f>
        <v>43</v>
      </c>
      <c r="BC5" s="544">
        <f xml:space="preserve"> Time!BC$11</f>
        <v>44</v>
      </c>
      <c r="BD5" s="544">
        <f xml:space="preserve"> Time!BD$11</f>
        <v>45</v>
      </c>
      <c r="BE5" s="544">
        <f xml:space="preserve"> Time!BE$11</f>
        <v>46</v>
      </c>
      <c r="BF5" s="544">
        <f xml:space="preserve"> Time!BF$11</f>
        <v>47</v>
      </c>
      <c r="BG5" s="544">
        <f xml:space="preserve"> Time!BG$11</f>
        <v>48</v>
      </c>
      <c r="BH5" s="544">
        <f xml:space="preserve"> Time!BH$11</f>
        <v>49</v>
      </c>
      <c r="BI5" s="544">
        <f xml:space="preserve"> Time!BI$11</f>
        <v>50</v>
      </c>
      <c r="BJ5" s="544">
        <f xml:space="preserve"> Time!BJ$11</f>
        <v>51</v>
      </c>
      <c r="BK5" s="544">
        <f xml:space="preserve"> Time!BK$11</f>
        <v>52</v>
      </c>
      <c r="BL5" s="544">
        <f xml:space="preserve"> Time!BL$11</f>
        <v>53</v>
      </c>
      <c r="BM5" s="544">
        <f xml:space="preserve"> Time!BM$11</f>
        <v>54</v>
      </c>
      <c r="BN5" s="544">
        <f xml:space="preserve"> Time!BN$11</f>
        <v>55</v>
      </c>
      <c r="BO5" s="544">
        <f xml:space="preserve"> Time!BO$11</f>
        <v>56</v>
      </c>
      <c r="BP5" s="544">
        <f xml:space="preserve"> Time!BP$11</f>
        <v>57</v>
      </c>
      <c r="BQ5" s="544">
        <f xml:space="preserve"> Time!BQ$11</f>
        <v>58</v>
      </c>
      <c r="BR5" s="544">
        <f xml:space="preserve"> Time!BR$11</f>
        <v>59</v>
      </c>
      <c r="BS5" s="544">
        <f xml:space="preserve"> Time!BS$11</f>
        <v>60</v>
      </c>
      <c r="BT5" s="544">
        <f xml:space="preserve"> Time!BT$11</f>
        <v>61</v>
      </c>
      <c r="BU5" s="544">
        <f xml:space="preserve"> Time!BU$11</f>
        <v>62</v>
      </c>
      <c r="BV5" s="544">
        <f xml:space="preserve"> Time!BV$11</f>
        <v>63</v>
      </c>
      <c r="BW5" s="544">
        <f xml:space="preserve"> Time!BW$11</f>
        <v>64</v>
      </c>
      <c r="BX5" s="544">
        <f xml:space="preserve"> Time!BX$11</f>
        <v>65</v>
      </c>
      <c r="BY5" s="544">
        <f xml:space="preserve"> Time!BY$11</f>
        <v>66</v>
      </c>
      <c r="BZ5" s="544">
        <f xml:space="preserve"> Time!BZ$11</f>
        <v>67</v>
      </c>
      <c r="CA5" s="544">
        <f xml:space="preserve"> Time!CA$11</f>
        <v>68</v>
      </c>
      <c r="CB5" s="544">
        <f xml:space="preserve"> Time!CB$11</f>
        <v>69</v>
      </c>
      <c r="CC5" s="544">
        <f xml:space="preserve"> Time!CC$11</f>
        <v>70</v>
      </c>
      <c r="CD5" s="544">
        <f xml:space="preserve"> Time!CD$11</f>
        <v>71</v>
      </c>
      <c r="CE5" s="544">
        <f xml:space="preserve"> Time!CE$11</f>
        <v>72</v>
      </c>
      <c r="CF5" s="544">
        <f xml:space="preserve"> Time!CF$11</f>
        <v>73</v>
      </c>
    </row>
    <row r="6" spans="1:84" x14ac:dyDescent="0.25">
      <c r="AE6" s="334"/>
      <c r="AF6" s="334"/>
      <c r="AG6" s="334"/>
      <c r="AH6" s="334"/>
      <c r="AI6" s="334"/>
      <c r="AJ6" s="334"/>
      <c r="AK6" s="334"/>
      <c r="AL6" s="334"/>
      <c r="AM6" s="334"/>
      <c r="AN6" s="334"/>
      <c r="AO6" s="334"/>
      <c r="AP6" s="334"/>
      <c r="AQ6" s="334"/>
      <c r="AR6" s="334"/>
      <c r="AS6" s="334"/>
      <c r="AT6" s="334"/>
      <c r="AU6" s="334"/>
      <c r="AV6" s="334"/>
      <c r="AW6" s="334"/>
      <c r="AX6" s="334"/>
      <c r="AY6" s="334"/>
      <c r="AZ6" s="334"/>
      <c r="BA6" s="334"/>
      <c r="BB6" s="334"/>
      <c r="BC6" s="334"/>
      <c r="BD6" s="334"/>
      <c r="BE6" s="334"/>
      <c r="BF6" s="334"/>
      <c r="BG6" s="334"/>
      <c r="BH6" s="334"/>
      <c r="BI6" s="334"/>
      <c r="BJ6" s="334"/>
      <c r="BK6" s="334"/>
      <c r="BL6" s="334"/>
      <c r="BM6" s="334"/>
      <c r="BN6" s="334"/>
      <c r="BO6" s="334"/>
      <c r="BP6" s="334"/>
      <c r="BQ6" s="334"/>
      <c r="BR6" s="334"/>
      <c r="BS6" s="334"/>
      <c r="BT6" s="334"/>
      <c r="BU6" s="334"/>
      <c r="BV6" s="334"/>
      <c r="BW6" s="334"/>
      <c r="BX6" s="334"/>
      <c r="BY6" s="334"/>
      <c r="BZ6" s="334"/>
      <c r="CA6" s="334"/>
      <c r="CB6" s="334"/>
      <c r="CC6" s="334"/>
      <c r="CD6" s="334"/>
      <c r="CE6" s="334"/>
      <c r="CF6" s="334"/>
    </row>
    <row r="7" spans="1:84" x14ac:dyDescent="0.25">
      <c r="A7" s="233" t="s">
        <v>83</v>
      </c>
      <c r="B7" s="234"/>
      <c r="C7" s="234"/>
      <c r="D7" s="235"/>
      <c r="E7" s="236"/>
      <c r="F7" s="237"/>
      <c r="G7" s="236"/>
      <c r="H7" s="236"/>
      <c r="I7" s="236"/>
      <c r="J7" s="549"/>
      <c r="K7" s="549"/>
      <c r="L7" s="549"/>
      <c r="M7" s="549"/>
      <c r="N7" s="549"/>
      <c r="O7" s="549"/>
      <c r="P7" s="549"/>
      <c r="Q7" s="549"/>
      <c r="R7" s="549"/>
      <c r="S7" s="549"/>
      <c r="T7" s="549"/>
      <c r="U7" s="549"/>
      <c r="V7" s="549"/>
      <c r="W7" s="549"/>
      <c r="X7" s="549"/>
      <c r="Y7" s="549"/>
      <c r="Z7" s="549"/>
      <c r="AA7" s="549"/>
      <c r="AB7" s="549"/>
      <c r="AC7" s="549"/>
      <c r="AD7" s="549"/>
      <c r="AE7" s="549"/>
      <c r="AF7" s="549"/>
      <c r="AG7" s="549"/>
      <c r="AH7" s="549"/>
      <c r="AI7" s="549"/>
      <c r="AJ7" s="549"/>
      <c r="AK7" s="549"/>
      <c r="AL7" s="549"/>
      <c r="AM7" s="549"/>
      <c r="AN7" s="549"/>
      <c r="AO7" s="549"/>
      <c r="AP7" s="549"/>
      <c r="AQ7" s="549"/>
      <c r="AR7" s="549"/>
      <c r="AS7" s="549"/>
      <c r="AT7" s="549"/>
      <c r="AU7" s="549"/>
      <c r="AV7" s="549"/>
      <c r="AW7" s="549"/>
      <c r="AX7" s="549"/>
      <c r="AY7" s="549"/>
      <c r="AZ7" s="549"/>
      <c r="BA7" s="549"/>
      <c r="BB7" s="549"/>
      <c r="BC7" s="549"/>
      <c r="BD7" s="549"/>
      <c r="BE7" s="549"/>
      <c r="BF7" s="549"/>
      <c r="BG7" s="549"/>
      <c r="BH7" s="549"/>
      <c r="BI7" s="549"/>
      <c r="BJ7" s="549"/>
      <c r="BK7" s="549"/>
      <c r="BL7" s="549"/>
      <c r="BM7" s="549"/>
      <c r="BN7" s="549"/>
      <c r="BO7" s="549"/>
      <c r="BP7" s="549"/>
      <c r="BQ7" s="549"/>
      <c r="BR7" s="549"/>
      <c r="BS7" s="549"/>
      <c r="BT7" s="549"/>
      <c r="BU7" s="549"/>
      <c r="BV7" s="549"/>
      <c r="BW7" s="549"/>
      <c r="BX7" s="549"/>
      <c r="BY7" s="549"/>
      <c r="BZ7" s="549"/>
      <c r="CA7" s="549"/>
      <c r="CB7" s="549"/>
      <c r="CC7" s="549"/>
      <c r="CD7" s="549"/>
      <c r="CE7" s="549"/>
      <c r="CF7" s="549"/>
    </row>
    <row r="8" spans="1:84" x14ac:dyDescent="0.25">
      <c r="A8" s="1"/>
      <c r="D8" s="26"/>
      <c r="E8" s="54"/>
      <c r="F8" s="54"/>
      <c r="G8" s="54"/>
      <c r="H8" s="54"/>
      <c r="I8" s="54"/>
      <c r="J8" s="550"/>
      <c r="K8" s="550"/>
      <c r="L8" s="550"/>
      <c r="M8" s="550"/>
      <c r="N8" s="550"/>
      <c r="O8" s="550"/>
      <c r="P8" s="550"/>
      <c r="Q8" s="550"/>
      <c r="R8" s="550"/>
      <c r="S8" s="550"/>
      <c r="T8" s="550"/>
      <c r="U8" s="550"/>
      <c r="V8" s="550"/>
      <c r="W8" s="550"/>
      <c r="X8" s="550"/>
      <c r="Y8" s="550"/>
      <c r="Z8" s="550"/>
      <c r="AA8" s="550"/>
      <c r="AB8" s="550"/>
      <c r="AC8" s="550"/>
      <c r="AD8" s="550"/>
      <c r="AE8" s="550"/>
      <c r="AF8" s="550"/>
      <c r="AG8" s="550"/>
      <c r="AH8" s="550"/>
      <c r="AI8" s="550"/>
      <c r="AJ8" s="550"/>
      <c r="AK8" s="550"/>
      <c r="AL8" s="550"/>
      <c r="AM8" s="550"/>
      <c r="AN8" s="550"/>
      <c r="AO8" s="550"/>
      <c r="AP8" s="550"/>
      <c r="AQ8" s="550"/>
      <c r="AR8" s="550"/>
      <c r="AS8" s="550"/>
      <c r="AT8" s="550"/>
      <c r="AU8" s="550"/>
      <c r="AV8" s="550"/>
      <c r="AW8" s="550"/>
      <c r="AX8" s="550"/>
      <c r="AY8" s="550"/>
      <c r="AZ8" s="550"/>
      <c r="BA8" s="550"/>
      <c r="BB8" s="550"/>
      <c r="BC8" s="550"/>
      <c r="BD8" s="550"/>
      <c r="BE8" s="550"/>
      <c r="BF8" s="550"/>
      <c r="BG8" s="550"/>
      <c r="BH8" s="550"/>
      <c r="BI8" s="550"/>
      <c r="BJ8" s="550"/>
      <c r="BK8" s="550"/>
      <c r="BL8" s="550"/>
      <c r="BM8" s="550"/>
      <c r="BN8" s="550"/>
      <c r="BO8" s="550"/>
      <c r="BP8" s="550"/>
      <c r="BQ8" s="550"/>
      <c r="BR8" s="550"/>
      <c r="BS8" s="550"/>
      <c r="BT8" s="564"/>
      <c r="BU8" s="564"/>
      <c r="BV8" s="564"/>
      <c r="BW8" s="564"/>
      <c r="BX8" s="564"/>
      <c r="BY8" s="564"/>
      <c r="BZ8" s="564"/>
      <c r="CA8" s="564"/>
      <c r="CB8" s="564"/>
      <c r="CC8" s="564"/>
      <c r="CD8" s="564"/>
      <c r="CE8" s="564"/>
      <c r="CF8" s="564"/>
    </row>
    <row r="9" spans="1:84" x14ac:dyDescent="0.25">
      <c r="A9" s="53"/>
      <c r="B9" s="56"/>
      <c r="C9" s="57"/>
      <c r="D9" s="58"/>
      <c r="E9" s="59" t="str">
        <f xml:space="preserve"> Rev!E$146</f>
        <v>Revenue receivable - Shoes</v>
      </c>
      <c r="F9" s="59">
        <f xml:space="preserve"> Rev!F$146</f>
        <v>0</v>
      </c>
      <c r="G9" s="59" t="str">
        <f xml:space="preserve"> Rev!G$146</f>
        <v>GBP</v>
      </c>
      <c r="H9" s="59">
        <f xml:space="preserve"> Rev!H$146</f>
        <v>0</v>
      </c>
      <c r="I9" s="59">
        <f xml:space="preserve"> Rev!I$146</f>
        <v>0</v>
      </c>
      <c r="J9" s="59">
        <f xml:space="preserve"> Rev!J$146</f>
        <v>2484762.8465257892</v>
      </c>
      <c r="K9" s="59">
        <f xml:space="preserve"> Rev!K$146</f>
        <v>0</v>
      </c>
      <c r="L9" s="59">
        <f xml:space="preserve"> Rev!L$146</f>
        <v>0</v>
      </c>
      <c r="M9" s="59">
        <f xml:space="preserve"> Rev!M$146</f>
        <v>32554.131975370688</v>
      </c>
      <c r="N9" s="59">
        <f xml:space="preserve"> Rev!N$146</f>
        <v>32554.131975370688</v>
      </c>
      <c r="O9" s="59">
        <f xml:space="preserve"> Rev!O$146</f>
        <v>36623.398472292021</v>
      </c>
      <c r="P9" s="59">
        <f xml:space="preserve"> Rev!P$146</f>
        <v>44761.931466134694</v>
      </c>
      <c r="Q9" s="59">
        <f xml:space="preserve"> Rev!Q$146</f>
        <v>46104.789410118741</v>
      </c>
      <c r="R9" s="59">
        <f xml:space="preserve"> Rev!R$146</f>
        <v>41913.444918289766</v>
      </c>
      <c r="S9" s="59">
        <f xml:space="preserve"> Rev!S$146</f>
        <v>33530.755934631808</v>
      </c>
      <c r="T9" s="59">
        <f xml:space="preserve"> Rev!T$146</f>
        <v>29339.411442802833</v>
      </c>
      <c r="U9" s="59">
        <f xml:space="preserve"> Rev!U$146</f>
        <v>29339.411442802833</v>
      </c>
      <c r="V9" s="59">
        <f xml:space="preserve"> Rev!V$146</f>
        <v>29339.411442802833</v>
      </c>
      <c r="W9" s="59">
        <f xml:space="preserve"> Rev!W$146</f>
        <v>29339.411442802833</v>
      </c>
      <c r="X9" s="59">
        <f xml:space="preserve"> Rev!X$146</f>
        <v>29339.411442802833</v>
      </c>
      <c r="Y9" s="59">
        <f xml:space="preserve"> Rev!Y$146</f>
        <v>32554.131975370688</v>
      </c>
      <c r="Z9" s="59">
        <f xml:space="preserve"> Rev!Z$146</f>
        <v>32554.131975370688</v>
      </c>
      <c r="AA9" s="59">
        <f xml:space="preserve"> Rev!AA$146</f>
        <v>36623.398472292021</v>
      </c>
      <c r="AB9" s="59">
        <f xml:space="preserve"> Rev!AB$146</f>
        <v>44761.931466134694</v>
      </c>
      <c r="AC9" s="59">
        <f xml:space="preserve"> Rev!AC$146</f>
        <v>46104.789410118741</v>
      </c>
      <c r="AD9" s="59">
        <f xml:space="preserve"> Rev!AD$146</f>
        <v>41913.444918289766</v>
      </c>
      <c r="AE9" s="59">
        <f xml:space="preserve"> Rev!AE$146</f>
        <v>33530.755934631808</v>
      </c>
      <c r="AF9" s="59">
        <f xml:space="preserve"> Rev!AF$146</f>
        <v>29339.411442802833</v>
      </c>
      <c r="AG9" s="59">
        <f xml:space="preserve"> Rev!AG$146</f>
        <v>29339.411442802833</v>
      </c>
      <c r="AH9" s="59">
        <f xml:space="preserve"> Rev!AH$146</f>
        <v>29339.411442802833</v>
      </c>
      <c r="AI9" s="59">
        <f xml:space="preserve"> Rev!AI$146</f>
        <v>29339.411442802833</v>
      </c>
      <c r="AJ9" s="59">
        <f xml:space="preserve"> Rev!AJ$146</f>
        <v>29339.411442802833</v>
      </c>
      <c r="AK9" s="59">
        <f xml:space="preserve"> Rev!AK$146</f>
        <v>32860.140815939179</v>
      </c>
      <c r="AL9" s="59">
        <f xml:space="preserve"> Rev!AL$146</f>
        <v>32860.140815939179</v>
      </c>
      <c r="AM9" s="59">
        <f xml:space="preserve"> Rev!AM$146</f>
        <v>36967.658417931576</v>
      </c>
      <c r="AN9" s="59">
        <f xml:space="preserve"> Rev!AN$146</f>
        <v>45182.693621916362</v>
      </c>
      <c r="AO9" s="59">
        <f xml:space="preserve"> Rev!AO$146</f>
        <v>46541.94338508568</v>
      </c>
      <c r="AP9" s="59">
        <f xml:space="preserve"> Rev!AP$146</f>
        <v>42310.857622805168</v>
      </c>
      <c r="AQ9" s="59">
        <f xml:space="preserve"> Rev!AQ$146</f>
        <v>33848.686098244136</v>
      </c>
      <c r="AR9" s="59">
        <f xml:space="preserve"> Rev!AR$146</f>
        <v>29617.60033596362</v>
      </c>
      <c r="AS9" s="59">
        <f xml:space="preserve"> Rev!AS$146</f>
        <v>29617.60033596362</v>
      </c>
      <c r="AT9" s="59">
        <f xml:space="preserve"> Rev!AT$146</f>
        <v>29617.60033596362</v>
      </c>
      <c r="AU9" s="59">
        <f xml:space="preserve"> Rev!AU$146</f>
        <v>29617.60033596362</v>
      </c>
      <c r="AV9" s="59">
        <f xml:space="preserve"> Rev!AV$146</f>
        <v>29617.60033596362</v>
      </c>
      <c r="AW9" s="59">
        <f xml:space="preserve"> Rev!AW$146</f>
        <v>32833.225515296806</v>
      </c>
      <c r="AX9" s="59">
        <f xml:space="preserve"> Rev!AX$146</f>
        <v>32833.225515296806</v>
      </c>
      <c r="AY9" s="59">
        <f xml:space="preserve"> Rev!AY$146</f>
        <v>36937.378704708914</v>
      </c>
      <c r="AZ9" s="59">
        <f xml:space="preserve"> Rev!AZ$146</f>
        <v>45145.685083533113</v>
      </c>
      <c r="BA9" s="59">
        <f xml:space="preserve"> Rev!BA$146</f>
        <v>46500.055636039106</v>
      </c>
      <c r="BB9" s="59">
        <f xml:space="preserve"> Rev!BB$146</f>
        <v>42272.777850944643</v>
      </c>
      <c r="BC9" s="59">
        <f xml:space="preserve"> Rev!BC$146</f>
        <v>33818.222280755712</v>
      </c>
      <c r="BD9" s="59">
        <f xml:space="preserve"> Rev!BD$146</f>
        <v>29590.94449566125</v>
      </c>
      <c r="BE9" s="59">
        <f xml:space="preserve"> Rev!BE$146</f>
        <v>29590.94449566125</v>
      </c>
      <c r="BF9" s="59">
        <f xml:space="preserve"> Rev!BF$146</f>
        <v>29590.94449566125</v>
      </c>
      <c r="BG9" s="59">
        <f xml:space="preserve"> Rev!BG$146</f>
        <v>29590.94449566125</v>
      </c>
      <c r="BH9" s="59">
        <f xml:space="preserve"> Rev!BH$146</f>
        <v>29590.94449566125</v>
      </c>
      <c r="BI9" s="59">
        <f xml:space="preserve"> Rev!BI$146</f>
        <v>32465.493389525484</v>
      </c>
      <c r="BJ9" s="59">
        <f xml:space="preserve"> Rev!BJ$146</f>
        <v>32465.493389525484</v>
      </c>
      <c r="BK9" s="59">
        <f xml:space="preserve"> Rev!BK$146</f>
        <v>36523.680063216161</v>
      </c>
      <c r="BL9" s="59">
        <f xml:space="preserve"> Rev!BL$146</f>
        <v>44640.053410597538</v>
      </c>
      <c r="BM9" s="59">
        <f xml:space="preserve"> Rev!BM$146</f>
        <v>45979.255012915462</v>
      </c>
      <c r="BN9" s="59">
        <f xml:space="preserve"> Rev!BN$146</f>
        <v>41799.32273901406</v>
      </c>
      <c r="BO9" s="59">
        <f xml:space="preserve"> Rev!BO$146</f>
        <v>33439.458191211248</v>
      </c>
      <c r="BP9" s="59">
        <f xml:space="preserve"> Rev!BP$146</f>
        <v>29259.525917309838</v>
      </c>
      <c r="BQ9" s="59">
        <f xml:space="preserve"> Rev!BQ$146</f>
        <v>29259.525917309838</v>
      </c>
      <c r="BR9" s="59">
        <f xml:space="preserve"> Rev!BR$146</f>
        <v>29259.525917309838</v>
      </c>
      <c r="BS9" s="59">
        <f xml:space="preserve"> Rev!BS$146</f>
        <v>29259.525917309838</v>
      </c>
      <c r="BT9" s="59">
        <f xml:space="preserve"> Rev!BT$146</f>
        <v>29259.525917309838</v>
      </c>
      <c r="BU9" s="59">
        <f xml:space="preserve"> Rev!BU$146</f>
        <v>31767.485281650683</v>
      </c>
      <c r="BV9" s="59">
        <f xml:space="preserve"> Rev!BV$146</f>
        <v>31767.485281650683</v>
      </c>
      <c r="BW9" s="59">
        <f xml:space="preserve"> Rev!BW$146</f>
        <v>35738.420941857017</v>
      </c>
      <c r="BX9" s="59">
        <f xml:space="preserve"> Rev!BX$146</f>
        <v>43680.292262269686</v>
      </c>
      <c r="BY9" s="59">
        <f xml:space="preserve"> Rev!BY$146</f>
        <v>44990.701030137781</v>
      </c>
      <c r="BZ9" s="59">
        <f xml:space="preserve"> Rev!BZ$146</f>
        <v>40900.637300125258</v>
      </c>
      <c r="CA9" s="59">
        <f xml:space="preserve"> Rev!CA$146</f>
        <v>32720.509840100203</v>
      </c>
      <c r="CB9" s="59">
        <f xml:space="preserve"> Rev!CB$146</f>
        <v>28630.44611008768</v>
      </c>
      <c r="CC9" s="59">
        <f xml:space="preserve"> Rev!CC$146</f>
        <v>28630.44611008768</v>
      </c>
      <c r="CD9" s="59">
        <f xml:space="preserve"> Rev!CD$146</f>
        <v>28630.44611008768</v>
      </c>
      <c r="CE9" s="59">
        <f xml:space="preserve"> Rev!CE$146</f>
        <v>28630.44611008768</v>
      </c>
      <c r="CF9" s="59">
        <f xml:space="preserve"> Rev!CF$146</f>
        <v>28630.44611008768</v>
      </c>
    </row>
    <row r="10" spans="1:84" x14ac:dyDescent="0.25">
      <c r="A10" s="53"/>
      <c r="B10" s="56"/>
      <c r="C10" s="57"/>
      <c r="D10" s="58"/>
      <c r="E10" s="59" t="str">
        <f xml:space="preserve"> Rev!E$147</f>
        <v>Revenue receivable - Trainers</v>
      </c>
      <c r="F10" s="59">
        <f xml:space="preserve"> Rev!F$147</f>
        <v>0</v>
      </c>
      <c r="G10" s="59" t="str">
        <f xml:space="preserve"> Rev!G$147</f>
        <v>GBP</v>
      </c>
      <c r="H10" s="59">
        <f xml:space="preserve"> Rev!H$147</f>
        <v>0</v>
      </c>
      <c r="I10" s="59">
        <f xml:space="preserve"> Rev!I$147</f>
        <v>0</v>
      </c>
      <c r="J10" s="59">
        <f xml:space="preserve"> Rev!J$147</f>
        <v>2330895.2664402421</v>
      </c>
      <c r="K10" s="59">
        <f xml:space="preserve"> Rev!K$147</f>
        <v>0</v>
      </c>
      <c r="L10" s="59">
        <f xml:space="preserve"> Rev!L$147</f>
        <v>0</v>
      </c>
      <c r="M10" s="59">
        <f xml:space="preserve"> Rev!M$147</f>
        <v>22972.637081719713</v>
      </c>
      <c r="N10" s="59">
        <f xml:space="preserve"> Rev!N$147</f>
        <v>22972.637081719713</v>
      </c>
      <c r="O10" s="59">
        <f xml:space="preserve"> Rev!O$147</f>
        <v>25844.216716934676</v>
      </c>
      <c r="P10" s="59">
        <f xml:space="preserve"> Rev!P$147</f>
        <v>31587.375987364605</v>
      </c>
      <c r="Q10" s="59">
        <f xml:space="preserve"> Rev!Q$147</f>
        <v>32534.997266985545</v>
      </c>
      <c r="R10" s="59">
        <f xml:space="preserve"> Rev!R$147</f>
        <v>29577.27024271413</v>
      </c>
      <c r="S10" s="59">
        <f xml:space="preserve"> Rev!S$147</f>
        <v>23661.816194171308</v>
      </c>
      <c r="T10" s="59">
        <f xml:space="preserve"> Rev!T$147</f>
        <v>20704.089169899893</v>
      </c>
      <c r="U10" s="59">
        <f xml:space="preserve"> Rev!U$147</f>
        <v>20704.089169899893</v>
      </c>
      <c r="V10" s="59">
        <f xml:space="preserve"> Rev!V$147</f>
        <v>20704.089169899893</v>
      </c>
      <c r="W10" s="59">
        <f xml:space="preserve"> Rev!W$147</f>
        <v>20704.089169899893</v>
      </c>
      <c r="X10" s="59">
        <f xml:space="preserve"> Rev!X$147</f>
        <v>20704.089169899893</v>
      </c>
      <c r="Y10" s="59">
        <f xml:space="preserve"> Rev!Y$147</f>
        <v>24415.598981528015</v>
      </c>
      <c r="Z10" s="59">
        <f xml:space="preserve"> Rev!Z$147</f>
        <v>24415.598981528015</v>
      </c>
      <c r="AA10" s="59">
        <f xml:space="preserve"> Rev!AA$147</f>
        <v>27467.548854219018</v>
      </c>
      <c r="AB10" s="59">
        <f xml:space="preserve"> Rev!AB$147</f>
        <v>33571.448599601019</v>
      </c>
      <c r="AC10" s="59">
        <f xml:space="preserve"> Rev!AC$147</f>
        <v>34578.592057589063</v>
      </c>
      <c r="AD10" s="59">
        <f xml:space="preserve"> Rev!AD$147</f>
        <v>31435.083688717328</v>
      </c>
      <c r="AE10" s="59">
        <f xml:space="preserve"> Rev!AE$147</f>
        <v>25148.066950973862</v>
      </c>
      <c r="AF10" s="59">
        <f xml:space="preserve"> Rev!AF$147</f>
        <v>22004.55858210213</v>
      </c>
      <c r="AG10" s="59">
        <f xml:space="preserve"> Rev!AG$147</f>
        <v>22004.55858210213</v>
      </c>
      <c r="AH10" s="59">
        <f xml:space="preserve"> Rev!AH$147</f>
        <v>22004.55858210213</v>
      </c>
      <c r="AI10" s="59">
        <f xml:space="preserve"> Rev!AI$147</f>
        <v>22004.55858210213</v>
      </c>
      <c r="AJ10" s="59">
        <f xml:space="preserve"> Rev!AJ$147</f>
        <v>22004.55858210213</v>
      </c>
      <c r="AK10" s="59">
        <f xml:space="preserve"> Rev!AK$147</f>
        <v>26405.470298522556</v>
      </c>
      <c r="AL10" s="59">
        <f xml:space="preserve"> Rev!AL$147</f>
        <v>26405.470298522556</v>
      </c>
      <c r="AM10" s="59">
        <f xml:space="preserve"> Rev!AM$147</f>
        <v>29706.154085837876</v>
      </c>
      <c r="AN10" s="59">
        <f xml:space="preserve"> Rev!AN$147</f>
        <v>36307.521660468512</v>
      </c>
      <c r="AO10" s="59">
        <f xml:space="preserve"> Rev!AO$147</f>
        <v>37399.775934443853</v>
      </c>
      <c r="AP10" s="59">
        <f xml:space="preserve"> Rev!AP$147</f>
        <v>33999.796304039868</v>
      </c>
      <c r="AQ10" s="59">
        <f xml:space="preserve"> Rev!AQ$147</f>
        <v>27199.837043231892</v>
      </c>
      <c r="AR10" s="59">
        <f xml:space="preserve"> Rev!AR$147</f>
        <v>23799.857412827907</v>
      </c>
      <c r="AS10" s="59">
        <f xml:space="preserve"> Rev!AS$147</f>
        <v>23799.857412827907</v>
      </c>
      <c r="AT10" s="59">
        <f xml:space="preserve"> Rev!AT$147</f>
        <v>23799.857412827907</v>
      </c>
      <c r="AU10" s="59">
        <f xml:space="preserve"> Rev!AU$147</f>
        <v>23799.857412827907</v>
      </c>
      <c r="AV10" s="59">
        <f xml:space="preserve"> Rev!AV$147</f>
        <v>23799.857412827907</v>
      </c>
      <c r="AW10" s="59">
        <f xml:space="preserve"> Rev!AW$147</f>
        <v>29919.820747555088</v>
      </c>
      <c r="AX10" s="59">
        <f xml:space="preserve"> Rev!AX$147</f>
        <v>29919.820747555088</v>
      </c>
      <c r="AY10" s="59">
        <f xml:space="preserve"> Rev!AY$147</f>
        <v>33659.79834099947</v>
      </c>
      <c r="AZ10" s="59">
        <f xml:space="preserve"> Rev!AZ$147</f>
        <v>41139.75352788825</v>
      </c>
      <c r="BA10" s="59">
        <f xml:space="preserve"> Rev!BA$147</f>
        <v>42373.946133724894</v>
      </c>
      <c r="BB10" s="59">
        <f xml:space="preserve"> Rev!BB$147</f>
        <v>38521.769212477178</v>
      </c>
      <c r="BC10" s="59">
        <f xml:space="preserve"> Rev!BC$147</f>
        <v>30817.415369981743</v>
      </c>
      <c r="BD10" s="59">
        <f xml:space="preserve"> Rev!BD$147</f>
        <v>26965.238448734028</v>
      </c>
      <c r="BE10" s="59">
        <f xml:space="preserve"> Rev!BE$147</f>
        <v>26965.238448734028</v>
      </c>
      <c r="BF10" s="59">
        <f xml:space="preserve"> Rev!BF$147</f>
        <v>26965.238448734028</v>
      </c>
      <c r="BG10" s="59">
        <f xml:space="preserve"> Rev!BG$147</f>
        <v>26965.238448734028</v>
      </c>
      <c r="BH10" s="59">
        <f xml:space="preserve"> Rev!BH$147</f>
        <v>26965.238448734028</v>
      </c>
      <c r="BI10" s="59">
        <f xml:space="preserve"> Rev!BI$147</f>
        <v>35440.027675479003</v>
      </c>
      <c r="BJ10" s="59">
        <f xml:space="preserve"> Rev!BJ$147</f>
        <v>35440.027675479003</v>
      </c>
      <c r="BK10" s="59">
        <f xml:space="preserve"> Rev!BK$147</f>
        <v>39870.031134913879</v>
      </c>
      <c r="BL10" s="59">
        <f xml:space="preserve"> Rev!BL$147</f>
        <v>48730.038053783624</v>
      </c>
      <c r="BM10" s="59">
        <f xml:space="preserve"> Rev!BM$147</f>
        <v>50191.939195397128</v>
      </c>
      <c r="BN10" s="59">
        <f xml:space="preserve"> Rev!BN$147</f>
        <v>45629.035632179206</v>
      </c>
      <c r="BO10" s="59">
        <f xml:space="preserve"> Rev!BO$147</f>
        <v>36503.228505743369</v>
      </c>
      <c r="BP10" s="59">
        <f xml:space="preserve"> Rev!BP$147</f>
        <v>31940.324942525447</v>
      </c>
      <c r="BQ10" s="59">
        <f xml:space="preserve"> Rev!BQ$147</f>
        <v>31940.324942525447</v>
      </c>
      <c r="BR10" s="59">
        <f xml:space="preserve"> Rev!BR$147</f>
        <v>31940.324942525447</v>
      </c>
      <c r="BS10" s="59">
        <f xml:space="preserve"> Rev!BS$147</f>
        <v>31940.324942525447</v>
      </c>
      <c r="BT10" s="59">
        <f xml:space="preserve"> Rev!BT$147</f>
        <v>31940.324942525447</v>
      </c>
      <c r="BU10" s="59">
        <f xml:space="preserve"> Rev!BU$147</f>
        <v>43803.87420689204</v>
      </c>
      <c r="BV10" s="59">
        <f xml:space="preserve"> Rev!BV$147</f>
        <v>43803.87420689204</v>
      </c>
      <c r="BW10" s="59">
        <f xml:space="preserve"> Rev!BW$147</f>
        <v>49279.358482753538</v>
      </c>
      <c r="BX10" s="59">
        <f xml:space="preserve"> Rev!BX$147</f>
        <v>60230.327034476548</v>
      </c>
      <c r="BY10" s="59">
        <f xml:space="preserve"> Rev!BY$147</f>
        <v>62037.236845510852</v>
      </c>
      <c r="BZ10" s="59">
        <f xml:space="preserve"> Rev!BZ$147</f>
        <v>56397.488041373501</v>
      </c>
      <c r="CA10" s="59">
        <f xml:space="preserve"> Rev!CA$147</f>
        <v>45117.990433098799</v>
      </c>
      <c r="CB10" s="59">
        <f xml:space="preserve"> Rev!CB$147</f>
        <v>39478.241628961456</v>
      </c>
      <c r="CC10" s="59">
        <f xml:space="preserve"> Rev!CC$147</f>
        <v>39478.241628961456</v>
      </c>
      <c r="CD10" s="59">
        <f xml:space="preserve"> Rev!CD$147</f>
        <v>39478.241628961456</v>
      </c>
      <c r="CE10" s="59">
        <f xml:space="preserve"> Rev!CE$147</f>
        <v>39478.241628961456</v>
      </c>
      <c r="CF10" s="59">
        <f xml:space="preserve"> Rev!CF$147</f>
        <v>39478.241628961456</v>
      </c>
    </row>
    <row r="11" spans="1:84" x14ac:dyDescent="0.25">
      <c r="A11" s="53"/>
      <c r="B11" s="56"/>
      <c r="C11" s="57"/>
      <c r="D11" s="58"/>
      <c r="E11" s="59" t="str">
        <f xml:space="preserve"> Rev!E$148</f>
        <v>Revenue receivable - Boots</v>
      </c>
      <c r="F11" s="59">
        <f xml:space="preserve"> Rev!F$148</f>
        <v>0</v>
      </c>
      <c r="G11" s="59" t="str">
        <f xml:space="preserve"> Rev!G$148</f>
        <v>GBP</v>
      </c>
      <c r="H11" s="59">
        <f xml:space="preserve"> Rev!H$148</f>
        <v>0</v>
      </c>
      <c r="I11" s="59">
        <f xml:space="preserve"> Rev!I$148</f>
        <v>0</v>
      </c>
      <c r="J11" s="59">
        <f xml:space="preserve"> Rev!J$148</f>
        <v>4988244.6106990166</v>
      </c>
      <c r="K11" s="59">
        <f xml:space="preserve"> Rev!K$148</f>
        <v>0</v>
      </c>
      <c r="L11" s="59">
        <f xml:space="preserve"> Rev!L$148</f>
        <v>0</v>
      </c>
      <c r="M11" s="59">
        <f xml:space="preserve"> Rev!M$148</f>
        <v>32961.058625062818</v>
      </c>
      <c r="N11" s="59">
        <f xml:space="preserve"> Rev!N$148</f>
        <v>32961.058625062818</v>
      </c>
      <c r="O11" s="59">
        <f xml:space="preserve"> Rev!O$148</f>
        <v>37081.190953195677</v>
      </c>
      <c r="P11" s="59">
        <f xml:space="preserve"> Rev!P$148</f>
        <v>45321.45560946138</v>
      </c>
      <c r="Q11" s="59">
        <f xml:space="preserve"> Rev!Q$148</f>
        <v>46681.099277745227</v>
      </c>
      <c r="R11" s="59">
        <f xml:space="preserve"> Rev!R$148</f>
        <v>42437.362979768383</v>
      </c>
      <c r="S11" s="59">
        <f xml:space="preserve"> Rev!S$148</f>
        <v>33949.890383814709</v>
      </c>
      <c r="T11" s="59">
        <f xml:space="preserve"> Rev!T$148</f>
        <v>29706.154085837876</v>
      </c>
      <c r="U11" s="59">
        <f xml:space="preserve"> Rev!U$148</f>
        <v>29706.154085837876</v>
      </c>
      <c r="V11" s="59">
        <f xml:space="preserve"> Rev!V$148</f>
        <v>29706.154085837876</v>
      </c>
      <c r="W11" s="59">
        <f xml:space="preserve"> Rev!W$148</f>
        <v>29706.154085837876</v>
      </c>
      <c r="X11" s="59">
        <f xml:space="preserve"> Rev!X$148</f>
        <v>29706.154085837876</v>
      </c>
      <c r="Y11" s="59">
        <f xml:space="preserve"> Rev!Y$148</f>
        <v>40692.664969213358</v>
      </c>
      <c r="Z11" s="59">
        <f xml:space="preserve"> Rev!Z$148</f>
        <v>40692.664969213358</v>
      </c>
      <c r="AA11" s="59">
        <f xml:space="preserve"> Rev!AA$148</f>
        <v>45779.248090365028</v>
      </c>
      <c r="AB11" s="59">
        <f xml:space="preserve"> Rev!AB$148</f>
        <v>55952.41433266837</v>
      </c>
      <c r="AC11" s="59">
        <f xml:space="preserve"> Rev!AC$148</f>
        <v>57630.986762648427</v>
      </c>
      <c r="AD11" s="59">
        <f xml:space="preserve"> Rev!AD$148</f>
        <v>52391.806147862204</v>
      </c>
      <c r="AE11" s="59">
        <f xml:space="preserve"> Rev!AE$148</f>
        <v>41913.444918289766</v>
      </c>
      <c r="AF11" s="59">
        <f xml:space="preserve"> Rev!AF$148</f>
        <v>36674.264303503551</v>
      </c>
      <c r="AG11" s="59">
        <f xml:space="preserve"> Rev!AG$148</f>
        <v>36674.264303503551</v>
      </c>
      <c r="AH11" s="59">
        <f xml:space="preserve"> Rev!AH$148</f>
        <v>36674.264303503551</v>
      </c>
      <c r="AI11" s="59">
        <f xml:space="preserve"> Rev!AI$148</f>
        <v>36674.264303503551</v>
      </c>
      <c r="AJ11" s="59">
        <f xml:space="preserve"> Rev!AJ$148</f>
        <v>36674.264303503551</v>
      </c>
      <c r="AK11" s="59">
        <f xml:space="preserve"> Rev!AK$148</f>
        <v>50296.133901947716</v>
      </c>
      <c r="AL11" s="59">
        <f xml:space="preserve"> Rev!AL$148</f>
        <v>50296.133901947716</v>
      </c>
      <c r="AM11" s="59">
        <f xml:space="preserve"> Rev!AM$148</f>
        <v>56583.150639691179</v>
      </c>
      <c r="AN11" s="59">
        <f xml:space="preserve"> Rev!AN$148</f>
        <v>69157.184115178112</v>
      </c>
      <c r="AO11" s="59">
        <f xml:space="preserve"> Rev!AO$148</f>
        <v>71237.668446559721</v>
      </c>
      <c r="AP11" s="59">
        <f xml:space="preserve"> Rev!AP$148</f>
        <v>64761.516769599744</v>
      </c>
      <c r="AQ11" s="59">
        <f xml:space="preserve"> Rev!AQ$148</f>
        <v>51809.213415679791</v>
      </c>
      <c r="AR11" s="59">
        <f xml:space="preserve"> Rev!AR$148</f>
        <v>45333.061738719829</v>
      </c>
      <c r="AS11" s="59">
        <f xml:space="preserve"> Rev!AS$148</f>
        <v>45333.061738719829</v>
      </c>
      <c r="AT11" s="59">
        <f xml:space="preserve"> Rev!AT$148</f>
        <v>45333.061738719829</v>
      </c>
      <c r="AU11" s="59">
        <f xml:space="preserve"> Rev!AU$148</f>
        <v>45333.061738719829</v>
      </c>
      <c r="AV11" s="59">
        <f xml:space="preserve"> Rev!AV$148</f>
        <v>45333.061738719829</v>
      </c>
      <c r="AW11" s="59">
        <f xml:space="preserve"> Rev!AW$148</f>
        <v>64761.516769599744</v>
      </c>
      <c r="AX11" s="59">
        <f xml:space="preserve"> Rev!AX$148</f>
        <v>64761.516769599744</v>
      </c>
      <c r="AY11" s="59">
        <f xml:space="preserve"> Rev!AY$148</f>
        <v>72856.706365799706</v>
      </c>
      <c r="AZ11" s="59">
        <f xml:space="preserve"> Rev!AZ$148</f>
        <v>89047.085558199644</v>
      </c>
      <c r="BA11" s="59">
        <f xml:space="preserve"> Rev!BA$148</f>
        <v>91718.498124945632</v>
      </c>
      <c r="BB11" s="59">
        <f xml:space="preserve"> Rev!BB$148</f>
        <v>83380.452840859667</v>
      </c>
      <c r="BC11" s="59">
        <f xml:space="preserve"> Rev!BC$148</f>
        <v>66704.362272687737</v>
      </c>
      <c r="BD11" s="59">
        <f xml:space="preserve"> Rev!BD$148</f>
        <v>58366.316988601771</v>
      </c>
      <c r="BE11" s="59">
        <f xml:space="preserve"> Rev!BE$148</f>
        <v>58366.316988601771</v>
      </c>
      <c r="BF11" s="59">
        <f xml:space="preserve"> Rev!BF$148</f>
        <v>58366.316988601771</v>
      </c>
      <c r="BG11" s="59">
        <f xml:space="preserve"> Rev!BG$148</f>
        <v>58366.316988601771</v>
      </c>
      <c r="BH11" s="59">
        <f xml:space="preserve"> Rev!BH$148</f>
        <v>58366.316988601771</v>
      </c>
      <c r="BI11" s="59">
        <f xml:space="preserve"> Rev!BI$148</f>
        <v>86715.670954494053</v>
      </c>
      <c r="BJ11" s="59">
        <f xml:space="preserve"> Rev!BJ$148</f>
        <v>86715.670954494053</v>
      </c>
      <c r="BK11" s="59">
        <f xml:space="preserve"> Rev!BK$148</f>
        <v>97555.129823805808</v>
      </c>
      <c r="BL11" s="59">
        <f xml:space="preserve"> Rev!BL$148</f>
        <v>119234.04756242933</v>
      </c>
      <c r="BM11" s="59">
        <f xml:space="preserve"> Rev!BM$148</f>
        <v>122811.06898930221</v>
      </c>
      <c r="BN11" s="59">
        <f xml:space="preserve"> Rev!BN$148</f>
        <v>111646.4263539111</v>
      </c>
      <c r="BO11" s="59">
        <f xml:space="preserve"> Rev!BO$148</f>
        <v>89317.141083128867</v>
      </c>
      <c r="BP11" s="59">
        <f xml:space="preserve"> Rev!BP$148</f>
        <v>78152.498447737773</v>
      </c>
      <c r="BQ11" s="59">
        <f xml:space="preserve"> Rev!BQ$148</f>
        <v>78152.498447737773</v>
      </c>
      <c r="BR11" s="59">
        <f xml:space="preserve"> Rev!BR$148</f>
        <v>78152.498447737773</v>
      </c>
      <c r="BS11" s="59">
        <f xml:space="preserve"> Rev!BS$148</f>
        <v>78152.498447737773</v>
      </c>
      <c r="BT11" s="59">
        <f xml:space="preserve"> Rev!BT$148</f>
        <v>78152.498447737773</v>
      </c>
      <c r="BU11" s="59">
        <f xml:space="preserve"> Rev!BU$148</f>
        <v>116112.28340806754</v>
      </c>
      <c r="BV11" s="59">
        <f xml:space="preserve"> Rev!BV$148</f>
        <v>116112.28340806754</v>
      </c>
      <c r="BW11" s="59">
        <f xml:space="preserve"> Rev!BW$148</f>
        <v>130626.31883407598</v>
      </c>
      <c r="BX11" s="59">
        <f xml:space="preserve"> Rev!BX$148</f>
        <v>159654.38968609285</v>
      </c>
      <c r="BY11" s="59">
        <f xml:space="preserve"> Rev!BY$148</f>
        <v>164444.02137667566</v>
      </c>
      <c r="BZ11" s="59">
        <f xml:space="preserve"> Rev!BZ$148</f>
        <v>149494.56488788695</v>
      </c>
      <c r="CA11" s="59">
        <f xml:space="preserve"> Rev!CA$148</f>
        <v>119595.65191030956</v>
      </c>
      <c r="CB11" s="59">
        <f xml:space="preserve"> Rev!CB$148</f>
        <v>104646.19542152088</v>
      </c>
      <c r="CC11" s="59">
        <f xml:space="preserve"> Rev!CC$148</f>
        <v>104646.19542152088</v>
      </c>
      <c r="CD11" s="59">
        <f xml:space="preserve"> Rev!CD$148</f>
        <v>104646.19542152088</v>
      </c>
      <c r="CE11" s="59">
        <f xml:space="preserve"> Rev!CE$148</f>
        <v>104646.19542152088</v>
      </c>
      <c r="CF11" s="59">
        <f xml:space="preserve"> Rev!CF$148</f>
        <v>104646.19542152088</v>
      </c>
    </row>
    <row r="12" spans="1:84" x14ac:dyDescent="0.25">
      <c r="A12" s="53"/>
      <c r="B12" s="56"/>
      <c r="C12" s="57"/>
      <c r="D12" s="58"/>
      <c r="E12" s="59"/>
      <c r="F12" s="61"/>
      <c r="G12" s="62"/>
      <c r="H12" s="62"/>
      <c r="I12" s="62"/>
      <c r="J12" s="59"/>
      <c r="K12" s="59"/>
      <c r="L12" s="609"/>
      <c r="M12" s="59"/>
      <c r="N12" s="609"/>
      <c r="O12" s="609"/>
      <c r="P12" s="609"/>
      <c r="Q12" s="609"/>
      <c r="R12" s="609"/>
      <c r="S12" s="609"/>
      <c r="T12" s="609"/>
      <c r="U12" s="609"/>
      <c r="V12" s="609"/>
      <c r="W12" s="609"/>
      <c r="X12" s="609"/>
      <c r="Y12" s="609"/>
      <c r="Z12" s="609"/>
      <c r="AA12" s="609"/>
      <c r="AB12" s="609"/>
      <c r="AC12" s="609"/>
      <c r="AD12" s="609"/>
      <c r="AE12" s="609"/>
      <c r="AF12" s="609"/>
      <c r="AG12" s="609"/>
      <c r="AH12" s="609"/>
      <c r="AI12" s="609"/>
      <c r="AJ12" s="609"/>
      <c r="AK12" s="609"/>
      <c r="AL12" s="609"/>
      <c r="AM12" s="609"/>
      <c r="AN12" s="609"/>
      <c r="AO12" s="609"/>
      <c r="AP12" s="609"/>
      <c r="AQ12" s="609"/>
      <c r="AR12" s="609"/>
      <c r="AS12" s="609"/>
      <c r="AT12" s="609"/>
      <c r="AU12" s="609"/>
      <c r="AV12" s="609"/>
      <c r="AW12" s="609"/>
      <c r="AX12" s="609"/>
      <c r="AY12" s="609"/>
      <c r="AZ12" s="609"/>
      <c r="BA12" s="609"/>
      <c r="BB12" s="609"/>
      <c r="BC12" s="609"/>
      <c r="BD12" s="609"/>
      <c r="BE12" s="609"/>
      <c r="BF12" s="609"/>
      <c r="BG12" s="609"/>
      <c r="BH12" s="609"/>
      <c r="BI12" s="609"/>
      <c r="BJ12" s="609"/>
      <c r="BK12" s="609"/>
      <c r="BL12" s="609"/>
      <c r="BM12" s="609"/>
      <c r="BN12" s="609"/>
      <c r="BO12" s="609"/>
      <c r="BP12" s="609"/>
      <c r="BQ12" s="609"/>
      <c r="BR12" s="609"/>
      <c r="BS12" s="609"/>
      <c r="BT12" s="609"/>
      <c r="BU12" s="609"/>
      <c r="BV12" s="609"/>
      <c r="BW12" s="609"/>
      <c r="BX12" s="609"/>
      <c r="BY12" s="609"/>
      <c r="BZ12" s="609"/>
      <c r="CA12" s="609"/>
      <c r="CB12" s="609"/>
      <c r="CC12" s="609"/>
      <c r="CD12" s="609"/>
      <c r="CE12" s="609"/>
      <c r="CF12" s="609"/>
    </row>
    <row r="13" spans="1:84" x14ac:dyDescent="0.25">
      <c r="A13" s="53"/>
      <c r="B13" s="56"/>
      <c r="C13" s="57"/>
      <c r="D13" s="58"/>
      <c r="E13" s="59" t="str">
        <f xml:space="preserve"> CoS!E$71</f>
        <v>CoS payable - Shoes</v>
      </c>
      <c r="F13" s="59">
        <f xml:space="preserve"> CoS!F$71</f>
        <v>0</v>
      </c>
      <c r="G13" s="59" t="str">
        <f xml:space="preserve"> CoS!G$71</f>
        <v>GBP</v>
      </c>
      <c r="H13" s="59">
        <f xml:space="preserve"> CoS!H$71</f>
        <v>0</v>
      </c>
      <c r="I13" s="59">
        <f xml:space="preserve"> CoS!I$71</f>
        <v>0</v>
      </c>
      <c r="J13" s="59">
        <f xml:space="preserve"> CoS!J$71</f>
        <v>1429957.9764503187</v>
      </c>
      <c r="K13" s="59">
        <f xml:space="preserve"> CoS!K$71</f>
        <v>0</v>
      </c>
      <c r="L13" s="59">
        <f xml:space="preserve"> CoS!L$71</f>
        <v>0</v>
      </c>
      <c r="M13" s="59">
        <f xml:space="preserve"> CoS!M$71</f>
        <v>19559.675143279776</v>
      </c>
      <c r="N13" s="59">
        <f xml:space="preserve"> CoS!N$71</f>
        <v>19559.675143279776</v>
      </c>
      <c r="O13" s="59">
        <f xml:space="preserve"> CoS!O$71</f>
        <v>22004.634536189747</v>
      </c>
      <c r="P13" s="59">
        <f xml:space="preserve"> CoS!P$71</f>
        <v>26894.553322009691</v>
      </c>
      <c r="Q13" s="59">
        <f xml:space="preserve"> CoS!Q$71</f>
        <v>26894.553322009691</v>
      </c>
      <c r="R13" s="59">
        <f xml:space="preserve"> CoS!R$71</f>
        <v>24449.593929099719</v>
      </c>
      <c r="S13" s="59">
        <f xml:space="preserve"> CoS!S$71</f>
        <v>19559.675143279776</v>
      </c>
      <c r="T13" s="59">
        <f xml:space="preserve"> CoS!T$71</f>
        <v>17114.715750369804</v>
      </c>
      <c r="U13" s="59">
        <f xml:space="preserve"> CoS!U$71</f>
        <v>17114.715750369804</v>
      </c>
      <c r="V13" s="59">
        <f xml:space="preserve"> CoS!V$71</f>
        <v>17114.715750369804</v>
      </c>
      <c r="W13" s="59">
        <f xml:space="preserve"> CoS!W$71</f>
        <v>17114.715750369804</v>
      </c>
      <c r="X13" s="59">
        <f xml:space="preserve"> CoS!X$71</f>
        <v>17114.715750369804</v>
      </c>
      <c r="Y13" s="59">
        <f xml:space="preserve"> CoS!Y$71</f>
        <v>19559.675143279776</v>
      </c>
      <c r="Z13" s="59">
        <f xml:space="preserve"> CoS!Z$71</f>
        <v>19559.675143279776</v>
      </c>
      <c r="AA13" s="59">
        <f xml:space="preserve"> CoS!AA$71</f>
        <v>22004.634536189747</v>
      </c>
      <c r="AB13" s="59">
        <f xml:space="preserve"> CoS!AB$71</f>
        <v>26894.553322009691</v>
      </c>
      <c r="AC13" s="59">
        <f xml:space="preserve"> CoS!AC$71</f>
        <v>26894.553322009691</v>
      </c>
      <c r="AD13" s="59">
        <f xml:space="preserve"> CoS!AD$71</f>
        <v>24449.593929099719</v>
      </c>
      <c r="AE13" s="59">
        <f xml:space="preserve"> CoS!AE$71</f>
        <v>19559.675143279776</v>
      </c>
      <c r="AF13" s="59">
        <f xml:space="preserve"> CoS!AF$71</f>
        <v>17114.715750369804</v>
      </c>
      <c r="AG13" s="59">
        <f xml:space="preserve"> CoS!AG$71</f>
        <v>17114.715750369804</v>
      </c>
      <c r="AH13" s="59">
        <f xml:space="preserve"> CoS!AH$71</f>
        <v>17114.715750369804</v>
      </c>
      <c r="AI13" s="59">
        <f xml:space="preserve"> CoS!AI$71</f>
        <v>17114.715750369804</v>
      </c>
      <c r="AJ13" s="59">
        <f xml:space="preserve"> CoS!AJ$71</f>
        <v>17114.715750369804</v>
      </c>
      <c r="AK13" s="59">
        <f xml:space="preserve"> CoS!AK$71</f>
        <v>19456.802505800475</v>
      </c>
      <c r="AL13" s="59">
        <f xml:space="preserve"> CoS!AL$71</f>
        <v>19456.802505800475</v>
      </c>
      <c r="AM13" s="59">
        <f xml:space="preserve"> CoS!AM$71</f>
        <v>21888.902819025534</v>
      </c>
      <c r="AN13" s="59">
        <f xml:space="preserve"> CoS!AN$71</f>
        <v>26753.103445475652</v>
      </c>
      <c r="AO13" s="59">
        <f xml:space="preserve"> CoS!AO$71</f>
        <v>26753.103445475652</v>
      </c>
      <c r="AP13" s="59">
        <f xml:space="preserve"> CoS!AP$71</f>
        <v>24321.003132250593</v>
      </c>
      <c r="AQ13" s="59">
        <f xml:space="preserve"> CoS!AQ$71</f>
        <v>19456.802505800475</v>
      </c>
      <c r="AR13" s="59">
        <f xml:space="preserve"> CoS!AR$71</f>
        <v>17024.702192575416</v>
      </c>
      <c r="AS13" s="59">
        <f xml:space="preserve"> CoS!AS$71</f>
        <v>17024.702192575416</v>
      </c>
      <c r="AT13" s="59">
        <f xml:space="preserve"> CoS!AT$71</f>
        <v>17024.702192575416</v>
      </c>
      <c r="AU13" s="59">
        <f xml:space="preserve"> CoS!AU$71</f>
        <v>17024.702192575416</v>
      </c>
      <c r="AV13" s="59">
        <f xml:space="preserve"> CoS!AV$71</f>
        <v>17024.702192575416</v>
      </c>
      <c r="AW13" s="59">
        <f xml:space="preserve"> CoS!AW$71</f>
        <v>19156.194907085857</v>
      </c>
      <c r="AX13" s="59">
        <f xml:space="preserve"> CoS!AX$71</f>
        <v>19156.194907085857</v>
      </c>
      <c r="AY13" s="59">
        <f xml:space="preserve"> CoS!AY$71</f>
        <v>21550.719270471589</v>
      </c>
      <c r="AZ13" s="59">
        <f xml:space="preserve"> CoS!AZ$71</f>
        <v>26339.767997243052</v>
      </c>
      <c r="BA13" s="59">
        <f xml:space="preserve"> CoS!BA$71</f>
        <v>26339.767997243052</v>
      </c>
      <c r="BB13" s="59">
        <f xml:space="preserve"> CoS!BB$71</f>
        <v>23945.243633857321</v>
      </c>
      <c r="BC13" s="59">
        <f xml:space="preserve"> CoS!BC$71</f>
        <v>19156.194907085857</v>
      </c>
      <c r="BD13" s="59">
        <f xml:space="preserve"> CoS!BD$71</f>
        <v>16761.670543700126</v>
      </c>
      <c r="BE13" s="59">
        <f xml:space="preserve"> CoS!BE$71</f>
        <v>16761.670543700126</v>
      </c>
      <c r="BF13" s="59">
        <f xml:space="preserve"> CoS!BF$71</f>
        <v>16761.670543700126</v>
      </c>
      <c r="BG13" s="59">
        <f xml:space="preserve"> CoS!BG$71</f>
        <v>16761.670543700126</v>
      </c>
      <c r="BH13" s="59">
        <f xml:space="preserve"> CoS!BH$71</f>
        <v>16761.670543700126</v>
      </c>
      <c r="BI13" s="59">
        <f xml:space="preserve"> CoS!BI$71</f>
        <v>18665.796317464457</v>
      </c>
      <c r="BJ13" s="59">
        <f xml:space="preserve"> CoS!BJ$71</f>
        <v>18665.796317464457</v>
      </c>
      <c r="BK13" s="59">
        <f xml:space="preserve"> CoS!BK$71</f>
        <v>20999.020857147509</v>
      </c>
      <c r="BL13" s="59">
        <f xml:space="preserve"> CoS!BL$71</f>
        <v>25665.469936513626</v>
      </c>
      <c r="BM13" s="59">
        <f xml:space="preserve"> CoS!BM$71</f>
        <v>25665.469936513626</v>
      </c>
      <c r="BN13" s="59">
        <f xml:space="preserve"> CoS!BN$71</f>
        <v>23332.245396830571</v>
      </c>
      <c r="BO13" s="59">
        <f xml:space="preserve"> CoS!BO$71</f>
        <v>18665.796317464457</v>
      </c>
      <c r="BP13" s="59">
        <f xml:space="preserve"> CoS!BP$71</f>
        <v>16332.571777781399</v>
      </c>
      <c r="BQ13" s="59">
        <f xml:space="preserve"> CoS!BQ$71</f>
        <v>16332.571777781399</v>
      </c>
      <c r="BR13" s="59">
        <f xml:space="preserve"> CoS!BR$71</f>
        <v>16332.571777781399</v>
      </c>
      <c r="BS13" s="59">
        <f xml:space="preserve"> CoS!BS$71</f>
        <v>16332.571777781399</v>
      </c>
      <c r="BT13" s="59">
        <f xml:space="preserve"> CoS!BT$71</f>
        <v>16332.571777781399</v>
      </c>
      <c r="BU13" s="59">
        <f xml:space="preserve"> CoS!BU$71</f>
        <v>17998.494099115102</v>
      </c>
      <c r="BV13" s="59">
        <f xml:space="preserve"> CoS!BV$71</f>
        <v>17998.494099115102</v>
      </c>
      <c r="BW13" s="59">
        <f xml:space="preserve"> CoS!BW$71</f>
        <v>20248.305861504487</v>
      </c>
      <c r="BX13" s="59">
        <f xml:space="preserve"> CoS!BX$71</f>
        <v>24747.929386283264</v>
      </c>
      <c r="BY13" s="59">
        <f xml:space="preserve"> CoS!BY$71</f>
        <v>24747.929386283264</v>
      </c>
      <c r="BZ13" s="59">
        <f xml:space="preserve"> CoS!BZ$71</f>
        <v>22498.117623893879</v>
      </c>
      <c r="CA13" s="59">
        <f xml:space="preserve"> CoS!CA$71</f>
        <v>17998.494099115102</v>
      </c>
      <c r="CB13" s="59">
        <f xml:space="preserve"> CoS!CB$71</f>
        <v>15748.682336725715</v>
      </c>
      <c r="CC13" s="59">
        <f xml:space="preserve"> CoS!CC$71</f>
        <v>15748.682336725715</v>
      </c>
      <c r="CD13" s="59">
        <f xml:space="preserve"> CoS!CD$71</f>
        <v>15748.682336725715</v>
      </c>
      <c r="CE13" s="59">
        <f xml:space="preserve"> CoS!CE$71</f>
        <v>15748.682336725715</v>
      </c>
      <c r="CF13" s="59">
        <f xml:space="preserve"> CoS!CF$71</f>
        <v>15748.682336725715</v>
      </c>
    </row>
    <row r="14" spans="1:84" x14ac:dyDescent="0.25">
      <c r="A14" s="53"/>
      <c r="B14" s="56"/>
      <c r="C14" s="57"/>
      <c r="D14" s="58"/>
      <c r="E14" s="59" t="str">
        <f xml:space="preserve"> CoS!E$72</f>
        <v>CoS payable - Trainers</v>
      </c>
      <c r="F14" s="59">
        <f xml:space="preserve"> CoS!F$72</f>
        <v>0</v>
      </c>
      <c r="G14" s="59" t="str">
        <f xml:space="preserve"> CoS!G$72</f>
        <v>GBP</v>
      </c>
      <c r="H14" s="59">
        <f xml:space="preserve"> CoS!H$72</f>
        <v>0</v>
      </c>
      <c r="I14" s="59">
        <f xml:space="preserve"> CoS!I$72</f>
        <v>0</v>
      </c>
      <c r="J14" s="59">
        <f xml:space="preserve"> CoS!J$72</f>
        <v>1328494.5699200272</v>
      </c>
      <c r="K14" s="59">
        <f xml:space="preserve"> CoS!K$72</f>
        <v>0</v>
      </c>
      <c r="L14" s="59">
        <f xml:space="preserve"> CoS!L$72</f>
        <v>0</v>
      </c>
      <c r="M14" s="59">
        <f xml:space="preserve"> CoS!M$72</f>
        <v>14109.502062439156</v>
      </c>
      <c r="N14" s="59">
        <f xml:space="preserve"> CoS!N$72</f>
        <v>14109.502062439156</v>
      </c>
      <c r="O14" s="59">
        <f xml:space="preserve"> CoS!O$72</f>
        <v>15873.189820244048</v>
      </c>
      <c r="P14" s="59">
        <f xml:space="preserve"> CoS!P$72</f>
        <v>19400.565335853837</v>
      </c>
      <c r="Q14" s="59">
        <f xml:space="preserve"> CoS!Q$72</f>
        <v>19400.565335853837</v>
      </c>
      <c r="R14" s="59">
        <f xml:space="preserve"> CoS!R$72</f>
        <v>17636.877578048941</v>
      </c>
      <c r="S14" s="59">
        <f xml:space="preserve"> CoS!S$72</f>
        <v>14109.502062439156</v>
      </c>
      <c r="T14" s="59">
        <f xml:space="preserve"> CoS!T$72</f>
        <v>12345.814304634261</v>
      </c>
      <c r="U14" s="59">
        <f xml:space="preserve"> CoS!U$72</f>
        <v>12345.814304634261</v>
      </c>
      <c r="V14" s="59">
        <f xml:space="preserve"> CoS!V$72</f>
        <v>12345.814304634261</v>
      </c>
      <c r="W14" s="59">
        <f xml:space="preserve"> CoS!W$72</f>
        <v>12345.814304634261</v>
      </c>
      <c r="X14" s="59">
        <f xml:space="preserve"> CoS!X$72</f>
        <v>12345.814304634261</v>
      </c>
      <c r="Y14" s="59">
        <f xml:space="preserve"> CoS!Y$72</f>
        <v>14545.878414885727</v>
      </c>
      <c r="Z14" s="59">
        <f xml:space="preserve"> CoS!Z$72</f>
        <v>14545.878414885727</v>
      </c>
      <c r="AA14" s="59">
        <f xml:space="preserve"> CoS!AA$72</f>
        <v>16364.113216746442</v>
      </c>
      <c r="AB14" s="59">
        <f xml:space="preserve"> CoS!AB$72</f>
        <v>20000.582820467873</v>
      </c>
      <c r="AC14" s="59">
        <f xml:space="preserve"> CoS!AC$72</f>
        <v>20000.582820467873</v>
      </c>
      <c r="AD14" s="59">
        <f xml:space="preserve"> CoS!AD$72</f>
        <v>18182.348018607157</v>
      </c>
      <c r="AE14" s="59">
        <f xml:space="preserve"> CoS!AE$72</f>
        <v>14545.878414885727</v>
      </c>
      <c r="AF14" s="59">
        <f xml:space="preserve"> CoS!AF$72</f>
        <v>12727.643613025011</v>
      </c>
      <c r="AG14" s="59">
        <f xml:space="preserve"> CoS!AG$72</f>
        <v>12727.643613025011</v>
      </c>
      <c r="AH14" s="59">
        <f xml:space="preserve"> CoS!AH$72</f>
        <v>12727.643613025011</v>
      </c>
      <c r="AI14" s="59">
        <f xml:space="preserve"> CoS!AI$72</f>
        <v>12727.643613025011</v>
      </c>
      <c r="AJ14" s="59">
        <f xml:space="preserve"> CoS!AJ$72</f>
        <v>12727.643613025011</v>
      </c>
      <c r="AK14" s="59">
        <f xml:space="preserve"> CoS!AK$72</f>
        <v>15502.902282300307</v>
      </c>
      <c r="AL14" s="59">
        <f xml:space="preserve"> CoS!AL$72</f>
        <v>15502.902282300307</v>
      </c>
      <c r="AM14" s="59">
        <f xml:space="preserve"> CoS!AM$72</f>
        <v>17440.765067587843</v>
      </c>
      <c r="AN14" s="59">
        <f xml:space="preserve"> CoS!AN$72</f>
        <v>21316.490638162923</v>
      </c>
      <c r="AO14" s="59">
        <f xml:space="preserve"> CoS!AO$72</f>
        <v>21316.490638162923</v>
      </c>
      <c r="AP14" s="59">
        <f xml:space="preserve"> CoS!AP$72</f>
        <v>19378.627852875383</v>
      </c>
      <c r="AQ14" s="59">
        <f xml:space="preserve"> CoS!AQ$72</f>
        <v>15502.902282300307</v>
      </c>
      <c r="AR14" s="59">
        <f xml:space="preserve"> CoS!AR$72</f>
        <v>13565.039497012767</v>
      </c>
      <c r="AS14" s="59">
        <f xml:space="preserve"> CoS!AS$72</f>
        <v>13565.039497012767</v>
      </c>
      <c r="AT14" s="59">
        <f xml:space="preserve"> CoS!AT$72</f>
        <v>13565.039497012767</v>
      </c>
      <c r="AU14" s="59">
        <f xml:space="preserve"> CoS!AU$72</f>
        <v>13565.039497012767</v>
      </c>
      <c r="AV14" s="59">
        <f xml:space="preserve"> CoS!AV$72</f>
        <v>13565.039497012767</v>
      </c>
      <c r="AW14" s="59">
        <f xml:space="preserve"> CoS!AW$72</f>
        <v>17308.990398188293</v>
      </c>
      <c r="AX14" s="59">
        <f xml:space="preserve"> CoS!AX$72</f>
        <v>17308.990398188293</v>
      </c>
      <c r="AY14" s="59">
        <f xml:space="preserve"> CoS!AY$72</f>
        <v>19472.61419796183</v>
      </c>
      <c r="AZ14" s="59">
        <f xml:space="preserve"> CoS!AZ$72</f>
        <v>23799.861797508904</v>
      </c>
      <c r="BA14" s="59">
        <f xml:space="preserve"> CoS!BA$72</f>
        <v>23799.861797508904</v>
      </c>
      <c r="BB14" s="59">
        <f xml:space="preserve"> CoS!BB$72</f>
        <v>21636.237997735367</v>
      </c>
      <c r="BC14" s="59">
        <f xml:space="preserve"> CoS!BC$72</f>
        <v>17308.990398188293</v>
      </c>
      <c r="BD14" s="59">
        <f xml:space="preserve"> CoS!BD$72</f>
        <v>15145.366598414757</v>
      </c>
      <c r="BE14" s="59">
        <f xml:space="preserve"> CoS!BE$72</f>
        <v>15145.366598414757</v>
      </c>
      <c r="BF14" s="59">
        <f xml:space="preserve"> CoS!BF$72</f>
        <v>15145.366598414757</v>
      </c>
      <c r="BG14" s="59">
        <f xml:space="preserve"> CoS!BG$72</f>
        <v>15145.366598414757</v>
      </c>
      <c r="BH14" s="59">
        <f xml:space="preserve"> CoS!BH$72</f>
        <v>15145.366598414757</v>
      </c>
      <c r="BI14" s="59">
        <f xml:space="preserve"> CoS!BI$72</f>
        <v>20203.919042285284</v>
      </c>
      <c r="BJ14" s="59">
        <f xml:space="preserve"> CoS!BJ$72</f>
        <v>20203.919042285284</v>
      </c>
      <c r="BK14" s="59">
        <f xml:space="preserve"> CoS!BK$72</f>
        <v>22729.408922570943</v>
      </c>
      <c r="BL14" s="59">
        <f xml:space="preserve"> CoS!BL$72</f>
        <v>27780.388683142261</v>
      </c>
      <c r="BM14" s="59">
        <f xml:space="preserve"> CoS!BM$72</f>
        <v>27780.388683142261</v>
      </c>
      <c r="BN14" s="59">
        <f xml:space="preserve"> CoS!BN$72</f>
        <v>25254.898802856602</v>
      </c>
      <c r="BO14" s="59">
        <f xml:space="preserve"> CoS!BO$72</f>
        <v>20203.919042285284</v>
      </c>
      <c r="BP14" s="59">
        <f xml:space="preserve"> CoS!BP$72</f>
        <v>17678.429161999622</v>
      </c>
      <c r="BQ14" s="59">
        <f xml:space="preserve"> CoS!BQ$72</f>
        <v>17678.429161999622</v>
      </c>
      <c r="BR14" s="59">
        <f xml:space="preserve"> CoS!BR$72</f>
        <v>17678.429161999622</v>
      </c>
      <c r="BS14" s="59">
        <f xml:space="preserve"> CoS!BS$72</f>
        <v>17678.429161999622</v>
      </c>
      <c r="BT14" s="59">
        <f xml:space="preserve"> CoS!BT$72</f>
        <v>17678.429161999622</v>
      </c>
      <c r="BU14" s="59">
        <f xml:space="preserve"> CoS!BU$72</f>
        <v>24608.373393503476</v>
      </c>
      <c r="BV14" s="59">
        <f xml:space="preserve"> CoS!BV$72</f>
        <v>24608.373393503476</v>
      </c>
      <c r="BW14" s="59">
        <f xml:space="preserve"> CoS!BW$72</f>
        <v>27684.420067691404</v>
      </c>
      <c r="BX14" s="59">
        <f xml:space="preserve"> CoS!BX$72</f>
        <v>33836.513416067275</v>
      </c>
      <c r="BY14" s="59">
        <f xml:space="preserve"> CoS!BY$72</f>
        <v>33836.513416067275</v>
      </c>
      <c r="BZ14" s="59">
        <f xml:space="preserve"> CoS!BZ$72</f>
        <v>30760.466741879343</v>
      </c>
      <c r="CA14" s="59">
        <f xml:space="preserve"> CoS!CA$72</f>
        <v>24608.373393503476</v>
      </c>
      <c r="CB14" s="59">
        <f xml:space="preserve"> CoS!CB$72</f>
        <v>21532.326719315541</v>
      </c>
      <c r="CC14" s="59">
        <f xml:space="preserve"> CoS!CC$72</f>
        <v>21532.326719315541</v>
      </c>
      <c r="CD14" s="59">
        <f xml:space="preserve"> CoS!CD$72</f>
        <v>21532.326719315541</v>
      </c>
      <c r="CE14" s="59">
        <f xml:space="preserve"> CoS!CE$72</f>
        <v>21532.326719315541</v>
      </c>
      <c r="CF14" s="59">
        <f xml:space="preserve"> CoS!CF$72</f>
        <v>21532.326719315541</v>
      </c>
    </row>
    <row r="15" spans="1:84" x14ac:dyDescent="0.25">
      <c r="A15" s="53"/>
      <c r="B15" s="56"/>
      <c r="C15" s="57"/>
      <c r="D15" s="58"/>
      <c r="E15" s="59" t="str">
        <f xml:space="preserve"> CoS!E$73</f>
        <v>CoS payable - Boots</v>
      </c>
      <c r="F15" s="59">
        <f xml:space="preserve"> CoS!F$73</f>
        <v>0</v>
      </c>
      <c r="G15" s="59" t="str">
        <f xml:space="preserve"> CoS!G$73</f>
        <v>GBP</v>
      </c>
      <c r="H15" s="59">
        <f xml:space="preserve"> CoS!H$73</f>
        <v>0</v>
      </c>
      <c r="I15" s="59">
        <f xml:space="preserve"> CoS!I$73</f>
        <v>0</v>
      </c>
      <c r="J15" s="59">
        <f xml:space="preserve"> CoS!J$73</f>
        <v>2153078.4402285009</v>
      </c>
      <c r="K15" s="59">
        <f xml:space="preserve"> CoS!K$73</f>
        <v>0</v>
      </c>
      <c r="L15" s="59">
        <f xml:space="preserve"> CoS!L$73</f>
        <v>0</v>
      </c>
      <c r="M15" s="59">
        <f xml:space="preserve"> CoS!M$73</f>
        <v>16503.475902142312</v>
      </c>
      <c r="N15" s="59">
        <f xml:space="preserve"> CoS!N$73</f>
        <v>16503.475902142312</v>
      </c>
      <c r="O15" s="59">
        <f xml:space="preserve"> CoS!O$73</f>
        <v>18566.410389910099</v>
      </c>
      <c r="P15" s="59">
        <f xml:space="preserve"> CoS!P$73</f>
        <v>22692.27936544568</v>
      </c>
      <c r="Q15" s="59">
        <f xml:space="preserve"> CoS!Q$73</f>
        <v>22692.27936544568</v>
      </c>
      <c r="R15" s="59">
        <f xml:space="preserve"> CoS!R$73</f>
        <v>20629.34487767789</v>
      </c>
      <c r="S15" s="59">
        <f xml:space="preserve"> CoS!S$73</f>
        <v>16503.475902142312</v>
      </c>
      <c r="T15" s="59">
        <f xml:space="preserve"> CoS!T$73</f>
        <v>14440.541414374526</v>
      </c>
      <c r="U15" s="59">
        <f xml:space="preserve"> CoS!U$73</f>
        <v>14440.541414374526</v>
      </c>
      <c r="V15" s="59">
        <f xml:space="preserve"> CoS!V$73</f>
        <v>14440.541414374526</v>
      </c>
      <c r="W15" s="59">
        <f xml:space="preserve"> CoS!W$73</f>
        <v>14440.541414374526</v>
      </c>
      <c r="X15" s="59">
        <f xml:space="preserve"> CoS!X$73</f>
        <v>14440.541414374526</v>
      </c>
      <c r="Y15" s="59">
        <f xml:space="preserve"> CoS!Y$73</f>
        <v>18337.19544682479</v>
      </c>
      <c r="Z15" s="59">
        <f xml:space="preserve"> CoS!Z$73</f>
        <v>18337.19544682479</v>
      </c>
      <c r="AA15" s="59">
        <f xml:space="preserve"> CoS!AA$73</f>
        <v>20629.34487767789</v>
      </c>
      <c r="AB15" s="59">
        <f xml:space="preserve"> CoS!AB$73</f>
        <v>25213.643739384086</v>
      </c>
      <c r="AC15" s="59">
        <f xml:space="preserve"> CoS!AC$73</f>
        <v>25213.643739384086</v>
      </c>
      <c r="AD15" s="59">
        <f xml:space="preserve"> CoS!AD$73</f>
        <v>22921.49430853099</v>
      </c>
      <c r="AE15" s="59">
        <f xml:space="preserve"> CoS!AE$73</f>
        <v>18337.19544682479</v>
      </c>
      <c r="AF15" s="59">
        <f xml:space="preserve"> CoS!AF$73</f>
        <v>16045.046015971695</v>
      </c>
      <c r="AG15" s="59">
        <f xml:space="preserve"> CoS!AG$73</f>
        <v>16045.046015971695</v>
      </c>
      <c r="AH15" s="59">
        <f xml:space="preserve"> CoS!AH$73</f>
        <v>16045.046015971695</v>
      </c>
      <c r="AI15" s="59">
        <f xml:space="preserve"> CoS!AI$73</f>
        <v>16045.046015971695</v>
      </c>
      <c r="AJ15" s="59">
        <f xml:space="preserve"> CoS!AJ$73</f>
        <v>16045.046015971695</v>
      </c>
      <c r="AK15" s="59">
        <f xml:space="preserve"> CoS!AK$73</f>
        <v>22335.615121454626</v>
      </c>
      <c r="AL15" s="59">
        <f xml:space="preserve"> CoS!AL$73</f>
        <v>22335.615121454626</v>
      </c>
      <c r="AM15" s="59">
        <f xml:space="preserve"> CoS!AM$73</f>
        <v>25127.567011636453</v>
      </c>
      <c r="AN15" s="59">
        <f xml:space="preserve"> CoS!AN$73</f>
        <v>30711.470792000109</v>
      </c>
      <c r="AO15" s="59">
        <f xml:space="preserve"> CoS!AO$73</f>
        <v>30711.470792000109</v>
      </c>
      <c r="AP15" s="59">
        <f xml:space="preserve"> CoS!AP$73</f>
        <v>27919.518901818283</v>
      </c>
      <c r="AQ15" s="59">
        <f xml:space="preserve"> CoS!AQ$73</f>
        <v>22335.615121454626</v>
      </c>
      <c r="AR15" s="59">
        <f xml:space="preserve"> CoS!AR$73</f>
        <v>19543.6632312728</v>
      </c>
      <c r="AS15" s="59">
        <f xml:space="preserve"> CoS!AS$73</f>
        <v>19543.6632312728</v>
      </c>
      <c r="AT15" s="59">
        <f xml:space="preserve"> CoS!AT$73</f>
        <v>19543.6632312728</v>
      </c>
      <c r="AU15" s="59">
        <f xml:space="preserve"> CoS!AU$73</f>
        <v>19543.6632312728</v>
      </c>
      <c r="AV15" s="59">
        <f xml:space="preserve"> CoS!AV$73</f>
        <v>19543.6632312728</v>
      </c>
      <c r="AW15" s="59">
        <f xml:space="preserve"> CoS!AW$73</f>
        <v>28338.311685345554</v>
      </c>
      <c r="AX15" s="59">
        <f xml:space="preserve"> CoS!AX$73</f>
        <v>28338.311685345554</v>
      </c>
      <c r="AY15" s="59">
        <f xml:space="preserve"> CoS!AY$73</f>
        <v>31880.600646013751</v>
      </c>
      <c r="AZ15" s="59">
        <f xml:space="preserve"> CoS!AZ$73</f>
        <v>38965.178567350136</v>
      </c>
      <c r="BA15" s="59">
        <f xml:space="preserve"> CoS!BA$73</f>
        <v>38965.178567350136</v>
      </c>
      <c r="BB15" s="59">
        <f xml:space="preserve"> CoS!BB$73</f>
        <v>35422.889606681943</v>
      </c>
      <c r="BC15" s="59">
        <f xml:space="preserve"> CoS!BC$73</f>
        <v>28338.311685345554</v>
      </c>
      <c r="BD15" s="59">
        <f xml:space="preserve"> CoS!BD$73</f>
        <v>24796.022724677361</v>
      </c>
      <c r="BE15" s="59">
        <f xml:space="preserve"> CoS!BE$73</f>
        <v>24796.022724677361</v>
      </c>
      <c r="BF15" s="59">
        <f xml:space="preserve"> CoS!BF$73</f>
        <v>24796.022724677361</v>
      </c>
      <c r="BG15" s="59">
        <f xml:space="preserve"> CoS!BG$73</f>
        <v>24796.022724677361</v>
      </c>
      <c r="BH15" s="59">
        <f xml:space="preserve"> CoS!BH$73</f>
        <v>24796.022724677361</v>
      </c>
      <c r="BI15" s="59">
        <f xml:space="preserve"> CoS!BI$73</f>
        <v>37392.402268813457</v>
      </c>
      <c r="BJ15" s="59">
        <f xml:space="preserve"> CoS!BJ$73</f>
        <v>37392.402268813457</v>
      </c>
      <c r="BK15" s="59">
        <f xml:space="preserve"> CoS!BK$73</f>
        <v>42066.45255241514</v>
      </c>
      <c r="BL15" s="59">
        <f xml:space="preserve"> CoS!BL$73</f>
        <v>51414.553119618504</v>
      </c>
      <c r="BM15" s="59">
        <f xml:space="preserve"> CoS!BM$73</f>
        <v>51414.553119618504</v>
      </c>
      <c r="BN15" s="59">
        <f xml:space="preserve"> CoS!BN$73</f>
        <v>46740.502836016822</v>
      </c>
      <c r="BO15" s="59">
        <f xml:space="preserve"> CoS!BO$73</f>
        <v>37392.402268813457</v>
      </c>
      <c r="BP15" s="59">
        <f xml:space="preserve"> CoS!BP$73</f>
        <v>32718.351985211779</v>
      </c>
      <c r="BQ15" s="59">
        <f xml:space="preserve"> CoS!BQ$73</f>
        <v>32718.351985211779</v>
      </c>
      <c r="BR15" s="59">
        <f xml:space="preserve"> CoS!BR$73</f>
        <v>32718.351985211779</v>
      </c>
      <c r="BS15" s="59">
        <f xml:space="preserve"> CoS!BS$73</f>
        <v>32718.351985211779</v>
      </c>
      <c r="BT15" s="59">
        <f xml:space="preserve"> CoS!BT$73</f>
        <v>32718.351985211779</v>
      </c>
      <c r="BU15" s="59">
        <f xml:space="preserve"> CoS!BU$73</f>
        <v>49339.274793699355</v>
      </c>
      <c r="BV15" s="59">
        <f xml:space="preserve"> CoS!BV$73</f>
        <v>49339.274793699355</v>
      </c>
      <c r="BW15" s="59">
        <f xml:space="preserve"> CoS!BW$73</f>
        <v>55506.684142911778</v>
      </c>
      <c r="BX15" s="59">
        <f xml:space="preserve"> CoS!BX$73</f>
        <v>67841.502841336609</v>
      </c>
      <c r="BY15" s="59">
        <f xml:space="preserve"> CoS!BY$73</f>
        <v>67841.502841336609</v>
      </c>
      <c r="BZ15" s="59">
        <f xml:space="preserve"> CoS!BZ$73</f>
        <v>61674.093492124193</v>
      </c>
      <c r="CA15" s="59">
        <f xml:space="preserve"> CoS!CA$73</f>
        <v>49339.274793699355</v>
      </c>
      <c r="CB15" s="59">
        <f xml:space="preserve"> CoS!CB$73</f>
        <v>43171.865444486939</v>
      </c>
      <c r="CC15" s="59">
        <f xml:space="preserve"> CoS!CC$73</f>
        <v>43171.865444486939</v>
      </c>
      <c r="CD15" s="59">
        <f xml:space="preserve"> CoS!CD$73</f>
        <v>43171.865444486939</v>
      </c>
      <c r="CE15" s="59">
        <f xml:space="preserve"> CoS!CE$73</f>
        <v>43171.865444486939</v>
      </c>
      <c r="CF15" s="59">
        <f xml:space="preserve"> CoS!CF$73</f>
        <v>43171.865444486939</v>
      </c>
    </row>
    <row r="16" spans="1:84" x14ac:dyDescent="0.25">
      <c r="A16" s="53"/>
      <c r="B16" s="56"/>
      <c r="C16" s="57"/>
      <c r="D16" s="58"/>
      <c r="E16" s="59"/>
      <c r="F16" s="61"/>
      <c r="G16" s="62"/>
      <c r="H16" s="62"/>
      <c r="I16" s="62"/>
      <c r="J16" s="59"/>
      <c r="K16" s="59"/>
      <c r="L16" s="671"/>
      <c r="M16" s="672"/>
      <c r="N16" s="671"/>
      <c r="O16" s="671"/>
      <c r="P16" s="671"/>
      <c r="Q16" s="671"/>
      <c r="R16" s="671"/>
      <c r="S16" s="671"/>
      <c r="T16" s="671"/>
      <c r="U16" s="671"/>
      <c r="V16" s="671"/>
      <c r="W16" s="671"/>
      <c r="X16" s="671"/>
      <c r="Y16" s="671"/>
      <c r="Z16" s="671"/>
      <c r="AA16" s="671"/>
      <c r="AB16" s="671"/>
      <c r="AC16" s="671"/>
      <c r="AD16" s="671"/>
      <c r="AE16" s="671"/>
      <c r="AF16" s="671"/>
      <c r="AG16" s="671"/>
      <c r="AH16" s="671"/>
      <c r="AI16" s="671"/>
      <c r="AJ16" s="671"/>
      <c r="AK16" s="671"/>
      <c r="AL16" s="671"/>
      <c r="AM16" s="671"/>
      <c r="AN16" s="671"/>
      <c r="AO16" s="671"/>
      <c r="AP16" s="671"/>
      <c r="AQ16" s="671"/>
      <c r="AR16" s="671"/>
      <c r="AS16" s="671"/>
      <c r="AT16" s="671"/>
      <c r="AU16" s="671"/>
      <c r="AV16" s="671"/>
      <c r="AW16" s="671"/>
      <c r="AX16" s="671"/>
      <c r="AY16" s="671"/>
      <c r="AZ16" s="671"/>
      <c r="BA16" s="671"/>
      <c r="BB16" s="671"/>
      <c r="BC16" s="671"/>
      <c r="BD16" s="671"/>
      <c r="BE16" s="671"/>
      <c r="BF16" s="671"/>
      <c r="BG16" s="671"/>
      <c r="BH16" s="671"/>
      <c r="BI16" s="671"/>
      <c r="BJ16" s="671"/>
      <c r="BK16" s="671"/>
      <c r="BL16" s="671"/>
      <c r="BM16" s="671"/>
      <c r="BN16" s="671"/>
      <c r="BO16" s="671"/>
      <c r="BP16" s="671"/>
      <c r="BQ16" s="671"/>
      <c r="BR16" s="671"/>
      <c r="BS16" s="671"/>
      <c r="BT16" s="671"/>
      <c r="BU16" s="671"/>
      <c r="BV16" s="671"/>
      <c r="BW16" s="671"/>
      <c r="BX16" s="671"/>
      <c r="BY16" s="671"/>
      <c r="BZ16" s="671"/>
      <c r="CA16" s="671"/>
      <c r="CB16" s="671"/>
      <c r="CC16" s="671"/>
      <c r="CD16" s="671"/>
      <c r="CE16" s="671"/>
      <c r="CF16" s="671"/>
    </row>
    <row r="17" spans="1:84" x14ac:dyDescent="0.25">
      <c r="A17" s="53"/>
      <c r="B17" s="56"/>
      <c r="C17" s="57"/>
      <c r="D17" s="58"/>
      <c r="E17" s="127" t="s">
        <v>34</v>
      </c>
      <c r="F17" s="128"/>
      <c r="G17" s="129" t="s">
        <v>40</v>
      </c>
      <c r="H17" s="129"/>
      <c r="I17" s="129"/>
      <c r="J17" s="127">
        <f xml:space="preserve"> SUM(L17:CF17)</f>
        <v>4892371.7370662019</v>
      </c>
      <c r="K17" s="127"/>
      <c r="L17" s="650">
        <f t="shared" ref="L17:AQ17" si="0" xml:space="preserve"> SUM(L9:L11) - SUM(L13:L15)</f>
        <v>0</v>
      </c>
      <c r="M17" s="650">
        <f t="shared" si="0"/>
        <v>38315.174574291974</v>
      </c>
      <c r="N17" s="650">
        <f t="shared" si="0"/>
        <v>38315.174574291974</v>
      </c>
      <c r="O17" s="650">
        <f t="shared" si="0"/>
        <v>43104.571396078478</v>
      </c>
      <c r="P17" s="650">
        <f t="shared" si="0"/>
        <v>52683.365039651471</v>
      </c>
      <c r="Q17" s="650">
        <f t="shared" si="0"/>
        <v>56333.487931540309</v>
      </c>
      <c r="R17" s="650">
        <f t="shared" si="0"/>
        <v>51212.261755945736</v>
      </c>
      <c r="S17" s="650">
        <f t="shared" si="0"/>
        <v>40969.809404756583</v>
      </c>
      <c r="T17" s="650">
        <f t="shared" si="0"/>
        <v>35848.583229162017</v>
      </c>
      <c r="U17" s="650">
        <f t="shared" si="0"/>
        <v>35848.583229162017</v>
      </c>
      <c r="V17" s="650">
        <f t="shared" si="0"/>
        <v>35848.583229162017</v>
      </c>
      <c r="W17" s="650">
        <f t="shared" si="0"/>
        <v>35848.583229162017</v>
      </c>
      <c r="X17" s="650">
        <f t="shared" si="0"/>
        <v>35848.583229162017</v>
      </c>
      <c r="Y17" s="650">
        <f t="shared" si="0"/>
        <v>45219.646921121777</v>
      </c>
      <c r="Z17" s="650">
        <f t="shared" si="0"/>
        <v>45219.646921121777</v>
      </c>
      <c r="AA17" s="650">
        <f t="shared" si="0"/>
        <v>50872.102786261989</v>
      </c>
      <c r="AB17" s="650">
        <f t="shared" si="0"/>
        <v>62177.014516542418</v>
      </c>
      <c r="AC17" s="650">
        <f t="shared" si="0"/>
        <v>66205.588348494566</v>
      </c>
      <c r="AD17" s="650">
        <f t="shared" si="0"/>
        <v>60186.898498631417</v>
      </c>
      <c r="AE17" s="650">
        <f t="shared" si="0"/>
        <v>48149.518798905148</v>
      </c>
      <c r="AF17" s="650">
        <f t="shared" si="0"/>
        <v>42130.828949042014</v>
      </c>
      <c r="AG17" s="650">
        <f t="shared" si="0"/>
        <v>42130.828949042014</v>
      </c>
      <c r="AH17" s="650">
        <f t="shared" si="0"/>
        <v>42130.828949042014</v>
      </c>
      <c r="AI17" s="650">
        <f t="shared" si="0"/>
        <v>42130.828949042014</v>
      </c>
      <c r="AJ17" s="650">
        <f t="shared" si="0"/>
        <v>42130.828949042014</v>
      </c>
      <c r="AK17" s="650">
        <f t="shared" si="0"/>
        <v>52266.42510685404</v>
      </c>
      <c r="AL17" s="650">
        <f t="shared" si="0"/>
        <v>52266.42510685404</v>
      </c>
      <c r="AM17" s="650">
        <f t="shared" si="0"/>
        <v>58799.728245210805</v>
      </c>
      <c r="AN17" s="650">
        <f t="shared" si="0"/>
        <v>71866.334521924306</v>
      </c>
      <c r="AO17" s="650">
        <f t="shared" si="0"/>
        <v>76398.322890450581</v>
      </c>
      <c r="AP17" s="650">
        <f t="shared" si="0"/>
        <v>69453.020809500522</v>
      </c>
      <c r="AQ17" s="650">
        <f t="shared" si="0"/>
        <v>55562.41664760041</v>
      </c>
      <c r="AR17" s="650">
        <f t="shared" ref="AR17:BW17" si="1" xml:space="preserve"> SUM(AR9:AR11) - SUM(AR13:AR15)</f>
        <v>48617.114566650373</v>
      </c>
      <c r="AS17" s="650">
        <f t="shared" si="1"/>
        <v>48617.114566650373</v>
      </c>
      <c r="AT17" s="650">
        <f t="shared" si="1"/>
        <v>48617.114566650373</v>
      </c>
      <c r="AU17" s="650">
        <f t="shared" si="1"/>
        <v>48617.114566650373</v>
      </c>
      <c r="AV17" s="650">
        <f t="shared" si="1"/>
        <v>48617.114566650373</v>
      </c>
      <c r="AW17" s="650">
        <f t="shared" si="1"/>
        <v>62711.066041831931</v>
      </c>
      <c r="AX17" s="650">
        <f t="shared" si="1"/>
        <v>62711.066041831931</v>
      </c>
      <c r="AY17" s="650">
        <f t="shared" si="1"/>
        <v>70549.949297060914</v>
      </c>
      <c r="AZ17" s="650">
        <f t="shared" si="1"/>
        <v>86227.715807518907</v>
      </c>
      <c r="BA17" s="650">
        <f t="shared" si="1"/>
        <v>91487.691532607525</v>
      </c>
      <c r="BB17" s="650">
        <f t="shared" si="1"/>
        <v>83170.628666006858</v>
      </c>
      <c r="BC17" s="650">
        <f t="shared" si="1"/>
        <v>66536.502932805495</v>
      </c>
      <c r="BD17" s="650">
        <f t="shared" si="1"/>
        <v>58219.440066204799</v>
      </c>
      <c r="BE17" s="650">
        <f t="shared" si="1"/>
        <v>58219.440066204799</v>
      </c>
      <c r="BF17" s="650">
        <f t="shared" si="1"/>
        <v>58219.440066204799</v>
      </c>
      <c r="BG17" s="650">
        <f t="shared" si="1"/>
        <v>58219.440066204799</v>
      </c>
      <c r="BH17" s="650">
        <f t="shared" si="1"/>
        <v>58219.440066204799</v>
      </c>
      <c r="BI17" s="650">
        <f t="shared" si="1"/>
        <v>78359.074390935362</v>
      </c>
      <c r="BJ17" s="650">
        <f t="shared" si="1"/>
        <v>78359.074390935362</v>
      </c>
      <c r="BK17" s="650">
        <f t="shared" si="1"/>
        <v>88153.958689802268</v>
      </c>
      <c r="BL17" s="650">
        <f t="shared" si="1"/>
        <v>107743.72728753611</v>
      </c>
      <c r="BM17" s="650">
        <f t="shared" si="1"/>
        <v>114121.85145834042</v>
      </c>
      <c r="BN17" s="650">
        <f t="shared" si="1"/>
        <v>103747.13768940035</v>
      </c>
      <c r="BO17" s="650">
        <f t="shared" si="1"/>
        <v>82997.710151520296</v>
      </c>
      <c r="BP17" s="650">
        <f t="shared" si="1"/>
        <v>72622.996382580255</v>
      </c>
      <c r="BQ17" s="650">
        <f t="shared" si="1"/>
        <v>72622.996382580255</v>
      </c>
      <c r="BR17" s="650">
        <f t="shared" si="1"/>
        <v>72622.996382580255</v>
      </c>
      <c r="BS17" s="650">
        <f t="shared" si="1"/>
        <v>72622.996382580255</v>
      </c>
      <c r="BT17" s="650">
        <f t="shared" si="1"/>
        <v>72622.996382580255</v>
      </c>
      <c r="BU17" s="650">
        <f t="shared" si="1"/>
        <v>99737.500610292322</v>
      </c>
      <c r="BV17" s="650">
        <f t="shared" si="1"/>
        <v>99737.500610292322</v>
      </c>
      <c r="BW17" s="650">
        <f t="shared" si="1"/>
        <v>112204.68818657887</v>
      </c>
      <c r="BX17" s="650">
        <f t="shared" ref="BX17:CE17" si="2" xml:space="preserve"> SUM(BX9:BX11) - SUM(BX13:BX15)</f>
        <v>137139.06333915191</v>
      </c>
      <c r="BY17" s="650">
        <f t="shared" si="2"/>
        <v>145046.01360863715</v>
      </c>
      <c r="BZ17" s="650">
        <f t="shared" si="2"/>
        <v>131860.01237148829</v>
      </c>
      <c r="CA17" s="650">
        <f t="shared" si="2"/>
        <v>105488.00989719063</v>
      </c>
      <c r="CB17" s="650">
        <f t="shared" si="2"/>
        <v>92302.008660041829</v>
      </c>
      <c r="CC17" s="650">
        <f t="shared" si="2"/>
        <v>92302.008660041829</v>
      </c>
      <c r="CD17" s="650">
        <f t="shared" si="2"/>
        <v>92302.008660041829</v>
      </c>
      <c r="CE17" s="650">
        <f t="shared" si="2"/>
        <v>92302.008660041829</v>
      </c>
      <c r="CF17" s="650">
        <f t="shared" ref="CF17" si="3" xml:space="preserve"> SUM(CF9:CF11) - SUM(CF13:CF15)</f>
        <v>92302.008660041829</v>
      </c>
    </row>
    <row r="18" spans="1:84" x14ac:dyDescent="0.25">
      <c r="A18" s="53"/>
      <c r="B18" s="56"/>
      <c r="C18" s="57"/>
      <c r="D18" s="58"/>
      <c r="E18" s="59" t="s">
        <v>113</v>
      </c>
      <c r="F18" s="61"/>
      <c r="G18" s="62" t="s">
        <v>50</v>
      </c>
      <c r="H18" s="62"/>
      <c r="I18" s="62"/>
      <c r="J18" s="552"/>
      <c r="K18" s="552"/>
      <c r="L18" s="584">
        <f xml:space="preserve"> IF( SUM(L9:L11) &gt; 0, L17 / SUM(L9:L11), )</f>
        <v>0</v>
      </c>
      <c r="M18" s="584">
        <f t="shared" ref="M18:BX18" si="4" xml:space="preserve"> IF( SUM(M9:M11) &gt; 0, M17 / SUM(M9:M11), )</f>
        <v>0.4329993805692624</v>
      </c>
      <c r="N18" s="584">
        <f t="shared" si="4"/>
        <v>0.4329993805692624</v>
      </c>
      <c r="O18" s="584">
        <f t="shared" si="4"/>
        <v>0.43299938056926246</v>
      </c>
      <c r="P18" s="584">
        <f t="shared" si="4"/>
        <v>0.43299938056926246</v>
      </c>
      <c r="Q18" s="584">
        <f t="shared" si="4"/>
        <v>0.44951396171773061</v>
      </c>
      <c r="R18" s="584">
        <f t="shared" si="4"/>
        <v>0.44951396171773061</v>
      </c>
      <c r="S18" s="584">
        <f t="shared" si="4"/>
        <v>0.44951396171773056</v>
      </c>
      <c r="T18" s="584">
        <f t="shared" si="4"/>
        <v>0.44951396171773061</v>
      </c>
      <c r="U18" s="584">
        <f t="shared" si="4"/>
        <v>0.44951396171773061</v>
      </c>
      <c r="V18" s="584">
        <f t="shared" si="4"/>
        <v>0.44951396171773061</v>
      </c>
      <c r="W18" s="584">
        <f t="shared" si="4"/>
        <v>0.44951396171773061</v>
      </c>
      <c r="X18" s="584">
        <f t="shared" si="4"/>
        <v>0.44951396171773061</v>
      </c>
      <c r="Y18" s="584">
        <f t="shared" si="4"/>
        <v>0.46302004463758367</v>
      </c>
      <c r="Z18" s="584">
        <f t="shared" si="4"/>
        <v>0.46302004463758367</v>
      </c>
      <c r="AA18" s="584">
        <f t="shared" si="4"/>
        <v>0.46302004463758356</v>
      </c>
      <c r="AB18" s="584">
        <f t="shared" si="4"/>
        <v>0.46302004463758351</v>
      </c>
      <c r="AC18" s="584">
        <f t="shared" si="4"/>
        <v>0.47866023751221709</v>
      </c>
      <c r="AD18" s="584">
        <f t="shared" si="4"/>
        <v>0.47866023751221709</v>
      </c>
      <c r="AE18" s="584">
        <f t="shared" si="4"/>
        <v>0.4786602375122172</v>
      </c>
      <c r="AF18" s="584">
        <f t="shared" si="4"/>
        <v>0.4786602375122172</v>
      </c>
      <c r="AG18" s="584">
        <f t="shared" si="4"/>
        <v>0.4786602375122172</v>
      </c>
      <c r="AH18" s="584">
        <f t="shared" si="4"/>
        <v>0.4786602375122172</v>
      </c>
      <c r="AI18" s="584">
        <f t="shared" si="4"/>
        <v>0.4786602375122172</v>
      </c>
      <c r="AJ18" s="584">
        <f t="shared" si="4"/>
        <v>0.4786602375122172</v>
      </c>
      <c r="AK18" s="584">
        <f t="shared" si="4"/>
        <v>0.47704995113966026</v>
      </c>
      <c r="AL18" s="584">
        <f t="shared" si="4"/>
        <v>0.47704995113966026</v>
      </c>
      <c r="AM18" s="584">
        <f t="shared" si="4"/>
        <v>0.47704995113966031</v>
      </c>
      <c r="AN18" s="584">
        <f t="shared" si="4"/>
        <v>0.47704995113966026</v>
      </c>
      <c r="AO18" s="584">
        <f t="shared" si="4"/>
        <v>0.49232262087288375</v>
      </c>
      <c r="AP18" s="584">
        <f t="shared" si="4"/>
        <v>0.49232262087288375</v>
      </c>
      <c r="AQ18" s="584">
        <f t="shared" si="4"/>
        <v>0.4923226208728837</v>
      </c>
      <c r="AR18" s="584">
        <f t="shared" si="4"/>
        <v>0.49232262087288375</v>
      </c>
      <c r="AS18" s="584">
        <f t="shared" si="4"/>
        <v>0.49232262087288375</v>
      </c>
      <c r="AT18" s="584">
        <f t="shared" si="4"/>
        <v>0.49232262087288375</v>
      </c>
      <c r="AU18" s="584">
        <f t="shared" si="4"/>
        <v>0.49232262087288375</v>
      </c>
      <c r="AV18" s="584">
        <f t="shared" si="4"/>
        <v>0.49232262087288375</v>
      </c>
      <c r="AW18" s="584">
        <f t="shared" si="4"/>
        <v>0.49179532557291017</v>
      </c>
      <c r="AX18" s="584">
        <f t="shared" si="4"/>
        <v>0.49179532557291017</v>
      </c>
      <c r="AY18" s="584">
        <f t="shared" si="4"/>
        <v>0.49179532557291017</v>
      </c>
      <c r="AZ18" s="584">
        <f t="shared" si="4"/>
        <v>0.49179532557291022</v>
      </c>
      <c r="BA18" s="584">
        <f t="shared" si="4"/>
        <v>0.50659740346884485</v>
      </c>
      <c r="BB18" s="584">
        <f t="shared" si="4"/>
        <v>0.50659740346884485</v>
      </c>
      <c r="BC18" s="584">
        <f t="shared" si="4"/>
        <v>0.50659740346884485</v>
      </c>
      <c r="BD18" s="584">
        <f t="shared" si="4"/>
        <v>0.50659740346884485</v>
      </c>
      <c r="BE18" s="584">
        <f t="shared" si="4"/>
        <v>0.50659740346884485</v>
      </c>
      <c r="BF18" s="584">
        <f t="shared" si="4"/>
        <v>0.50659740346884485</v>
      </c>
      <c r="BG18" s="584">
        <f t="shared" si="4"/>
        <v>0.50659740346884485</v>
      </c>
      <c r="BH18" s="584">
        <f t="shared" si="4"/>
        <v>0.50659740346884485</v>
      </c>
      <c r="BI18" s="584">
        <f t="shared" si="4"/>
        <v>0.50678094876576729</v>
      </c>
      <c r="BJ18" s="584">
        <f t="shared" si="4"/>
        <v>0.50678094876576729</v>
      </c>
      <c r="BK18" s="584">
        <f t="shared" si="4"/>
        <v>0.50678094876576718</v>
      </c>
      <c r="BL18" s="584">
        <f t="shared" si="4"/>
        <v>0.50678094876576729</v>
      </c>
      <c r="BM18" s="584">
        <f t="shared" si="4"/>
        <v>0.52114655219977402</v>
      </c>
      <c r="BN18" s="584">
        <f t="shared" si="4"/>
        <v>0.5211465521997739</v>
      </c>
      <c r="BO18" s="584">
        <f t="shared" si="4"/>
        <v>0.52114655219977402</v>
      </c>
      <c r="BP18" s="584">
        <f t="shared" si="4"/>
        <v>0.52114655219977402</v>
      </c>
      <c r="BQ18" s="584">
        <f t="shared" si="4"/>
        <v>0.52114655219977402</v>
      </c>
      <c r="BR18" s="584">
        <f t="shared" si="4"/>
        <v>0.52114655219977402</v>
      </c>
      <c r="BS18" s="584">
        <f t="shared" si="4"/>
        <v>0.52114655219977402</v>
      </c>
      <c r="BT18" s="584">
        <f t="shared" si="4"/>
        <v>0.52114655219977402</v>
      </c>
      <c r="BU18" s="584">
        <f t="shared" si="4"/>
        <v>0.52032348250021743</v>
      </c>
      <c r="BV18" s="584">
        <f t="shared" si="4"/>
        <v>0.52032348250021743</v>
      </c>
      <c r="BW18" s="584">
        <f t="shared" si="4"/>
        <v>0.52032348250021754</v>
      </c>
      <c r="BX18" s="584">
        <f t="shared" si="4"/>
        <v>0.52032348250021743</v>
      </c>
      <c r="BY18" s="584">
        <f t="shared" ref="BY18:CE18" si="5" xml:space="preserve"> IF( SUM(BY9:BY11) &gt; 0, BY17 / SUM(BY9:BY11), )</f>
        <v>0.5342946432040947</v>
      </c>
      <c r="BZ18" s="584">
        <f t="shared" si="5"/>
        <v>0.5342946432040947</v>
      </c>
      <c r="CA18" s="584">
        <f t="shared" si="5"/>
        <v>0.53429464320409459</v>
      </c>
      <c r="CB18" s="584">
        <f t="shared" si="5"/>
        <v>0.5342946432040947</v>
      </c>
      <c r="CC18" s="584">
        <f t="shared" si="5"/>
        <v>0.5342946432040947</v>
      </c>
      <c r="CD18" s="584">
        <f t="shared" si="5"/>
        <v>0.5342946432040947</v>
      </c>
      <c r="CE18" s="584">
        <f t="shared" si="5"/>
        <v>0.5342946432040947</v>
      </c>
      <c r="CF18" s="584">
        <f t="shared" ref="CF18" si="6" xml:space="preserve"> IF( SUM(CF9:CF11) &gt; 0, CF17 / SUM(CF9:CF11), )</f>
        <v>0.5342946432040947</v>
      </c>
    </row>
    <row r="19" spans="1:84" x14ac:dyDescent="0.25">
      <c r="A19" s="53"/>
      <c r="B19" s="56"/>
      <c r="C19" s="57"/>
      <c r="D19" s="58"/>
      <c r="E19" s="59"/>
      <c r="F19" s="61"/>
      <c r="G19" s="62"/>
      <c r="H19" s="62"/>
      <c r="I19" s="62"/>
      <c r="J19" s="552"/>
      <c r="K19" s="552"/>
      <c r="L19" s="554"/>
      <c r="M19" s="554"/>
      <c r="N19" s="554"/>
      <c r="O19" s="554"/>
      <c r="P19" s="554"/>
      <c r="Q19" s="554"/>
      <c r="R19" s="554"/>
      <c r="S19" s="554"/>
      <c r="T19" s="554"/>
      <c r="U19" s="554"/>
      <c r="V19" s="554"/>
      <c r="W19" s="554"/>
      <c r="X19" s="554"/>
      <c r="Y19" s="554"/>
      <c r="Z19" s="554"/>
      <c r="AA19" s="554"/>
      <c r="AB19" s="554"/>
      <c r="AC19" s="554"/>
      <c r="AD19" s="554"/>
      <c r="AE19" s="554"/>
      <c r="AF19" s="554"/>
      <c r="AG19" s="554"/>
      <c r="AH19" s="554"/>
      <c r="AI19" s="554"/>
      <c r="AJ19" s="554"/>
      <c r="AK19" s="554"/>
      <c r="AL19" s="554"/>
      <c r="AM19" s="554"/>
      <c r="AN19" s="554"/>
      <c r="AO19" s="554"/>
      <c r="AP19" s="554"/>
      <c r="AQ19" s="554"/>
      <c r="AR19" s="554"/>
      <c r="AS19" s="554"/>
      <c r="AT19" s="554"/>
      <c r="AU19" s="554"/>
      <c r="AV19" s="554"/>
      <c r="AW19" s="554"/>
      <c r="AX19" s="554"/>
      <c r="AY19" s="554"/>
      <c r="AZ19" s="554"/>
      <c r="BA19" s="554"/>
      <c r="BB19" s="554"/>
      <c r="BC19" s="554"/>
      <c r="BD19" s="554"/>
      <c r="BE19" s="554"/>
      <c r="BF19" s="554"/>
      <c r="BG19" s="554"/>
      <c r="BH19" s="554"/>
      <c r="BI19" s="554"/>
      <c r="BJ19" s="554"/>
      <c r="BK19" s="554"/>
      <c r="BL19" s="554"/>
      <c r="BM19" s="554"/>
      <c r="BN19" s="554"/>
      <c r="BO19" s="554"/>
      <c r="BP19" s="554"/>
      <c r="BQ19" s="554"/>
      <c r="BR19" s="554"/>
      <c r="BS19" s="554"/>
      <c r="BT19" s="554"/>
      <c r="BU19" s="554"/>
      <c r="BV19" s="554"/>
      <c r="BW19" s="554"/>
      <c r="BX19" s="554"/>
      <c r="BY19" s="554"/>
      <c r="BZ19" s="554"/>
      <c r="CA19" s="554"/>
      <c r="CB19" s="554"/>
      <c r="CC19" s="554"/>
      <c r="CD19" s="554"/>
      <c r="CE19" s="554"/>
      <c r="CF19" s="554"/>
    </row>
    <row r="20" spans="1:84" x14ac:dyDescent="0.25">
      <c r="A20" s="53"/>
      <c r="B20" s="56"/>
      <c r="C20" s="57"/>
      <c r="D20" s="58"/>
      <c r="E20" s="59" t="s">
        <v>199</v>
      </c>
      <c r="F20" s="59"/>
      <c r="G20" s="59"/>
      <c r="H20" s="59"/>
      <c r="I20" s="59"/>
      <c r="J20" s="551"/>
      <c r="K20" s="551"/>
      <c r="L20" s="551"/>
      <c r="M20" s="551"/>
      <c r="N20" s="551"/>
      <c r="O20" s="551"/>
      <c r="P20" s="551"/>
      <c r="Q20" s="551"/>
      <c r="R20" s="551"/>
      <c r="S20" s="551"/>
      <c r="T20" s="551"/>
      <c r="U20" s="551"/>
      <c r="V20" s="551"/>
      <c r="W20" s="551"/>
      <c r="X20" s="551"/>
      <c r="Y20" s="551"/>
      <c r="Z20" s="551"/>
      <c r="AA20" s="551"/>
      <c r="AB20" s="551"/>
      <c r="AC20" s="551"/>
      <c r="AD20" s="551"/>
      <c r="AE20" s="551"/>
      <c r="AF20" s="551"/>
      <c r="AG20" s="551"/>
      <c r="AH20" s="551"/>
      <c r="AI20" s="551"/>
      <c r="AJ20" s="551"/>
      <c r="AK20" s="551"/>
      <c r="AL20" s="551"/>
      <c r="AM20" s="551"/>
      <c r="AN20" s="551"/>
      <c r="AO20" s="551"/>
      <c r="AP20" s="551"/>
      <c r="AQ20" s="551"/>
      <c r="AR20" s="551"/>
      <c r="AS20" s="551"/>
      <c r="AT20" s="551"/>
      <c r="AU20" s="551"/>
      <c r="AV20" s="551"/>
      <c r="AW20" s="551"/>
      <c r="AX20" s="551"/>
      <c r="AY20" s="551"/>
      <c r="AZ20" s="551"/>
      <c r="BA20" s="551"/>
      <c r="BB20" s="551"/>
      <c r="BC20" s="551"/>
      <c r="BD20" s="551"/>
      <c r="BE20" s="551"/>
      <c r="BF20" s="551"/>
      <c r="BG20" s="551"/>
      <c r="BH20" s="551"/>
      <c r="BI20" s="551"/>
      <c r="BJ20" s="551"/>
      <c r="BK20" s="551"/>
      <c r="BL20" s="551"/>
      <c r="BM20" s="551"/>
      <c r="BN20" s="551"/>
      <c r="BO20" s="551"/>
      <c r="BP20" s="551"/>
      <c r="BQ20" s="551"/>
      <c r="BR20" s="551"/>
      <c r="BS20" s="551"/>
      <c r="BT20" s="551"/>
      <c r="BU20" s="551"/>
      <c r="BV20" s="551"/>
      <c r="BW20" s="551"/>
      <c r="BX20" s="551"/>
      <c r="BY20" s="551"/>
      <c r="BZ20" s="551"/>
      <c r="CA20" s="551"/>
      <c r="CB20" s="551"/>
      <c r="CC20" s="551"/>
      <c r="CD20" s="551"/>
      <c r="CE20" s="551"/>
      <c r="CF20" s="551"/>
    </row>
    <row r="21" spans="1:84" ht="13.5" customHeight="1" x14ac:dyDescent="0.25">
      <c r="A21" s="53"/>
      <c r="B21" s="56"/>
      <c r="C21" s="57"/>
      <c r="D21" s="58"/>
      <c r="E21" s="59"/>
      <c r="F21" s="61"/>
      <c r="G21" s="62"/>
      <c r="H21" s="62"/>
      <c r="I21" s="62"/>
      <c r="J21" s="552"/>
      <c r="K21" s="552"/>
      <c r="L21" s="555"/>
      <c r="M21" s="565"/>
      <c r="N21" s="555"/>
      <c r="O21" s="555"/>
      <c r="P21" s="555"/>
      <c r="Q21" s="555"/>
      <c r="R21" s="555"/>
      <c r="S21" s="555"/>
      <c r="T21" s="555"/>
      <c r="U21" s="555"/>
      <c r="V21" s="555"/>
      <c r="W21" s="555"/>
      <c r="X21" s="555"/>
      <c r="Y21" s="555"/>
      <c r="Z21" s="555"/>
      <c r="AA21" s="555"/>
      <c r="AB21" s="555"/>
      <c r="AC21" s="555"/>
      <c r="AD21" s="555"/>
      <c r="AE21" s="555"/>
      <c r="AF21" s="555"/>
      <c r="AG21" s="555"/>
      <c r="AH21" s="555"/>
      <c r="AI21" s="555"/>
      <c r="AJ21" s="555"/>
      <c r="AK21" s="555"/>
      <c r="AL21" s="555"/>
      <c r="AM21" s="555"/>
      <c r="AN21" s="555"/>
      <c r="AO21" s="555"/>
      <c r="AP21" s="555"/>
      <c r="AQ21" s="555"/>
      <c r="AR21" s="555"/>
      <c r="AS21" s="555"/>
      <c r="AT21" s="555"/>
      <c r="AU21" s="555"/>
      <c r="AV21" s="555"/>
      <c r="AW21" s="555"/>
      <c r="AX21" s="555"/>
      <c r="AY21" s="555"/>
      <c r="AZ21" s="555"/>
      <c r="BA21" s="555"/>
      <c r="BB21" s="555"/>
      <c r="BC21" s="555"/>
      <c r="BD21" s="555"/>
      <c r="BE21" s="555"/>
      <c r="BF21" s="555"/>
      <c r="BG21" s="555"/>
      <c r="BH21" s="555"/>
      <c r="BI21" s="555"/>
      <c r="BJ21" s="555"/>
      <c r="BK21" s="555"/>
      <c r="BL21" s="555"/>
      <c r="BM21" s="555"/>
      <c r="BN21" s="555"/>
      <c r="BO21" s="555"/>
      <c r="BP21" s="555"/>
      <c r="BQ21" s="555"/>
      <c r="BR21" s="555"/>
      <c r="BS21" s="555"/>
      <c r="BT21" s="555"/>
      <c r="BU21" s="555"/>
      <c r="BV21" s="555"/>
      <c r="BW21" s="555"/>
      <c r="BX21" s="555"/>
      <c r="BY21" s="555"/>
      <c r="BZ21" s="555"/>
      <c r="CA21" s="555"/>
      <c r="CB21" s="555"/>
      <c r="CC21" s="555"/>
      <c r="CD21" s="555"/>
      <c r="CE21" s="555"/>
      <c r="CF21" s="555"/>
    </row>
    <row r="22" spans="1:84" x14ac:dyDescent="0.25">
      <c r="A22" s="53"/>
      <c r="B22" s="56"/>
      <c r="C22" s="57"/>
      <c r="D22" s="58"/>
      <c r="E22" s="127" t="s">
        <v>68</v>
      </c>
      <c r="F22" s="128"/>
      <c r="G22" s="129" t="s">
        <v>40</v>
      </c>
      <c r="H22" s="129"/>
      <c r="I22" s="129"/>
      <c r="J22" s="127">
        <f xml:space="preserve"> SUM(L22:CF22)</f>
        <v>4892371.7370662019</v>
      </c>
      <c r="K22" s="127"/>
      <c r="L22" s="650">
        <f t="shared" ref="L22:AQ22" si="7" xml:space="preserve"> L17 - SUM(L20:L20)</f>
        <v>0</v>
      </c>
      <c r="M22" s="650">
        <f t="shared" si="7"/>
        <v>38315.174574291974</v>
      </c>
      <c r="N22" s="650">
        <f t="shared" si="7"/>
        <v>38315.174574291974</v>
      </c>
      <c r="O22" s="650">
        <f t="shared" si="7"/>
        <v>43104.571396078478</v>
      </c>
      <c r="P22" s="650">
        <f t="shared" si="7"/>
        <v>52683.365039651471</v>
      </c>
      <c r="Q22" s="650">
        <f t="shared" si="7"/>
        <v>56333.487931540309</v>
      </c>
      <c r="R22" s="650">
        <f t="shared" si="7"/>
        <v>51212.261755945736</v>
      </c>
      <c r="S22" s="650">
        <f t="shared" si="7"/>
        <v>40969.809404756583</v>
      </c>
      <c r="T22" s="650">
        <f t="shared" si="7"/>
        <v>35848.583229162017</v>
      </c>
      <c r="U22" s="650">
        <f t="shared" si="7"/>
        <v>35848.583229162017</v>
      </c>
      <c r="V22" s="650">
        <f t="shared" si="7"/>
        <v>35848.583229162017</v>
      </c>
      <c r="W22" s="650">
        <f t="shared" si="7"/>
        <v>35848.583229162017</v>
      </c>
      <c r="X22" s="650">
        <f t="shared" si="7"/>
        <v>35848.583229162017</v>
      </c>
      <c r="Y22" s="650">
        <f t="shared" si="7"/>
        <v>45219.646921121777</v>
      </c>
      <c r="Z22" s="650">
        <f t="shared" si="7"/>
        <v>45219.646921121777</v>
      </c>
      <c r="AA22" s="650">
        <f t="shared" si="7"/>
        <v>50872.102786261989</v>
      </c>
      <c r="AB22" s="650">
        <f t="shared" si="7"/>
        <v>62177.014516542418</v>
      </c>
      <c r="AC22" s="650">
        <f t="shared" si="7"/>
        <v>66205.588348494566</v>
      </c>
      <c r="AD22" s="650">
        <f t="shared" si="7"/>
        <v>60186.898498631417</v>
      </c>
      <c r="AE22" s="650">
        <f t="shared" si="7"/>
        <v>48149.518798905148</v>
      </c>
      <c r="AF22" s="650">
        <f t="shared" si="7"/>
        <v>42130.828949042014</v>
      </c>
      <c r="AG22" s="650">
        <f t="shared" si="7"/>
        <v>42130.828949042014</v>
      </c>
      <c r="AH22" s="650">
        <f t="shared" si="7"/>
        <v>42130.828949042014</v>
      </c>
      <c r="AI22" s="650">
        <f t="shared" si="7"/>
        <v>42130.828949042014</v>
      </c>
      <c r="AJ22" s="650">
        <f t="shared" si="7"/>
        <v>42130.828949042014</v>
      </c>
      <c r="AK22" s="650">
        <f t="shared" si="7"/>
        <v>52266.42510685404</v>
      </c>
      <c r="AL22" s="650">
        <f t="shared" si="7"/>
        <v>52266.42510685404</v>
      </c>
      <c r="AM22" s="650">
        <f t="shared" si="7"/>
        <v>58799.728245210805</v>
      </c>
      <c r="AN22" s="650">
        <f t="shared" si="7"/>
        <v>71866.334521924306</v>
      </c>
      <c r="AO22" s="650">
        <f t="shared" si="7"/>
        <v>76398.322890450581</v>
      </c>
      <c r="AP22" s="650">
        <f t="shared" si="7"/>
        <v>69453.020809500522</v>
      </c>
      <c r="AQ22" s="650">
        <f t="shared" si="7"/>
        <v>55562.41664760041</v>
      </c>
      <c r="AR22" s="650">
        <f t="shared" ref="AR22:BW22" si="8" xml:space="preserve"> AR17 - SUM(AR20:AR20)</f>
        <v>48617.114566650373</v>
      </c>
      <c r="AS22" s="650">
        <f t="shared" si="8"/>
        <v>48617.114566650373</v>
      </c>
      <c r="AT22" s="650">
        <f t="shared" si="8"/>
        <v>48617.114566650373</v>
      </c>
      <c r="AU22" s="650">
        <f t="shared" si="8"/>
        <v>48617.114566650373</v>
      </c>
      <c r="AV22" s="650">
        <f t="shared" si="8"/>
        <v>48617.114566650373</v>
      </c>
      <c r="AW22" s="650">
        <f t="shared" si="8"/>
        <v>62711.066041831931</v>
      </c>
      <c r="AX22" s="650">
        <f t="shared" si="8"/>
        <v>62711.066041831931</v>
      </c>
      <c r="AY22" s="650">
        <f t="shared" si="8"/>
        <v>70549.949297060914</v>
      </c>
      <c r="AZ22" s="650">
        <f t="shared" si="8"/>
        <v>86227.715807518907</v>
      </c>
      <c r="BA22" s="650">
        <f t="shared" si="8"/>
        <v>91487.691532607525</v>
      </c>
      <c r="BB22" s="650">
        <f t="shared" si="8"/>
        <v>83170.628666006858</v>
      </c>
      <c r="BC22" s="650">
        <f t="shared" si="8"/>
        <v>66536.502932805495</v>
      </c>
      <c r="BD22" s="650">
        <f t="shared" si="8"/>
        <v>58219.440066204799</v>
      </c>
      <c r="BE22" s="650">
        <f t="shared" si="8"/>
        <v>58219.440066204799</v>
      </c>
      <c r="BF22" s="650">
        <f t="shared" si="8"/>
        <v>58219.440066204799</v>
      </c>
      <c r="BG22" s="650">
        <f t="shared" si="8"/>
        <v>58219.440066204799</v>
      </c>
      <c r="BH22" s="650">
        <f t="shared" si="8"/>
        <v>58219.440066204799</v>
      </c>
      <c r="BI22" s="650">
        <f t="shared" si="8"/>
        <v>78359.074390935362</v>
      </c>
      <c r="BJ22" s="650">
        <f t="shared" si="8"/>
        <v>78359.074390935362</v>
      </c>
      <c r="BK22" s="650">
        <f t="shared" si="8"/>
        <v>88153.958689802268</v>
      </c>
      <c r="BL22" s="650">
        <f t="shared" si="8"/>
        <v>107743.72728753611</v>
      </c>
      <c r="BM22" s="650">
        <f t="shared" si="8"/>
        <v>114121.85145834042</v>
      </c>
      <c r="BN22" s="650">
        <f t="shared" si="8"/>
        <v>103747.13768940035</v>
      </c>
      <c r="BO22" s="650">
        <f t="shared" si="8"/>
        <v>82997.710151520296</v>
      </c>
      <c r="BP22" s="650">
        <f t="shared" si="8"/>
        <v>72622.996382580255</v>
      </c>
      <c r="BQ22" s="650">
        <f t="shared" si="8"/>
        <v>72622.996382580255</v>
      </c>
      <c r="BR22" s="650">
        <f t="shared" si="8"/>
        <v>72622.996382580255</v>
      </c>
      <c r="BS22" s="650">
        <f t="shared" si="8"/>
        <v>72622.996382580255</v>
      </c>
      <c r="BT22" s="650">
        <f t="shared" si="8"/>
        <v>72622.996382580255</v>
      </c>
      <c r="BU22" s="650">
        <f t="shared" si="8"/>
        <v>99737.500610292322</v>
      </c>
      <c r="BV22" s="650">
        <f t="shared" si="8"/>
        <v>99737.500610292322</v>
      </c>
      <c r="BW22" s="650">
        <f t="shared" si="8"/>
        <v>112204.68818657887</v>
      </c>
      <c r="BX22" s="650">
        <f t="shared" ref="BX22:CE22" si="9" xml:space="preserve"> BX17 - SUM(BX20:BX20)</f>
        <v>137139.06333915191</v>
      </c>
      <c r="BY22" s="650">
        <f t="shared" si="9"/>
        <v>145046.01360863715</v>
      </c>
      <c r="BZ22" s="650">
        <f t="shared" si="9"/>
        <v>131860.01237148829</v>
      </c>
      <c r="CA22" s="650">
        <f t="shared" si="9"/>
        <v>105488.00989719063</v>
      </c>
      <c r="CB22" s="650">
        <f t="shared" si="9"/>
        <v>92302.008660041829</v>
      </c>
      <c r="CC22" s="650">
        <f t="shared" si="9"/>
        <v>92302.008660041829</v>
      </c>
      <c r="CD22" s="650">
        <f t="shared" si="9"/>
        <v>92302.008660041829</v>
      </c>
      <c r="CE22" s="650">
        <f t="shared" si="9"/>
        <v>92302.008660041829</v>
      </c>
      <c r="CF22" s="650">
        <f t="shared" ref="CF22" si="10" xml:space="preserve"> CF17 - SUM(CF20:CF20)</f>
        <v>92302.008660041829</v>
      </c>
    </row>
    <row r="23" spans="1:84" ht="13.5" customHeight="1" x14ac:dyDescent="0.25">
      <c r="A23" s="53"/>
      <c r="B23" s="56"/>
      <c r="C23" s="57"/>
      <c r="D23" s="58"/>
      <c r="E23" s="59"/>
      <c r="F23" s="61"/>
      <c r="G23" s="62"/>
      <c r="H23" s="62"/>
      <c r="I23" s="62"/>
      <c r="J23" s="552"/>
      <c r="K23" s="552"/>
      <c r="L23" s="555"/>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5"/>
      <c r="AK23" s="555"/>
      <c r="AL23" s="555"/>
      <c r="AM23" s="555"/>
      <c r="AN23" s="555"/>
      <c r="AO23" s="555"/>
      <c r="AP23" s="555"/>
      <c r="AQ23" s="555"/>
      <c r="AR23" s="555"/>
      <c r="AS23" s="555"/>
      <c r="AT23" s="555"/>
      <c r="AU23" s="555"/>
      <c r="AV23" s="555"/>
      <c r="AW23" s="555"/>
      <c r="AX23" s="555"/>
      <c r="AY23" s="555"/>
      <c r="AZ23" s="555"/>
      <c r="BA23" s="555"/>
      <c r="BB23" s="555"/>
      <c r="BC23" s="555"/>
      <c r="BD23" s="555"/>
      <c r="BE23" s="555"/>
      <c r="BF23" s="555"/>
      <c r="BG23" s="555"/>
      <c r="BH23" s="555"/>
      <c r="BI23" s="555"/>
      <c r="BJ23" s="555"/>
      <c r="BK23" s="555"/>
      <c r="BL23" s="555"/>
      <c r="BM23" s="555"/>
      <c r="BN23" s="555"/>
      <c r="BO23" s="555"/>
      <c r="BP23" s="555"/>
      <c r="BQ23" s="555"/>
      <c r="BR23" s="555"/>
      <c r="BS23" s="555"/>
      <c r="BT23" s="555"/>
      <c r="BU23" s="555"/>
      <c r="BV23" s="555"/>
      <c r="BW23" s="555"/>
      <c r="BX23" s="555"/>
      <c r="BY23" s="555"/>
      <c r="BZ23" s="555"/>
      <c r="CA23" s="555"/>
      <c r="CB23" s="555"/>
      <c r="CC23" s="555"/>
      <c r="CD23" s="555"/>
      <c r="CE23" s="555"/>
      <c r="CF23" s="555"/>
    </row>
    <row r="24" spans="1:84" ht="13.5" customHeight="1" x14ac:dyDescent="0.25">
      <c r="A24" s="53"/>
      <c r="B24" s="56"/>
      <c r="C24" s="57"/>
      <c r="D24" s="58"/>
      <c r="E24" s="59" t="s">
        <v>199</v>
      </c>
      <c r="F24" s="61"/>
      <c r="G24" s="62"/>
      <c r="H24" s="62"/>
      <c r="I24" s="62"/>
      <c r="J24" s="59"/>
      <c r="K24" s="59"/>
      <c r="L24" s="672"/>
      <c r="M24" s="672"/>
      <c r="N24" s="672"/>
      <c r="O24" s="672"/>
      <c r="P24" s="672"/>
      <c r="Q24" s="672"/>
      <c r="R24" s="672"/>
      <c r="S24" s="672"/>
      <c r="T24" s="672"/>
      <c r="U24" s="672"/>
      <c r="V24" s="672"/>
      <c r="W24" s="672"/>
      <c r="X24" s="672"/>
      <c r="Y24" s="672"/>
      <c r="Z24" s="672"/>
      <c r="AA24" s="672"/>
      <c r="AB24" s="672"/>
      <c r="AC24" s="672"/>
      <c r="AD24" s="672"/>
      <c r="AE24" s="672"/>
      <c r="AF24" s="672"/>
      <c r="AG24" s="672"/>
      <c r="AH24" s="672"/>
      <c r="AI24" s="672"/>
      <c r="AJ24" s="672"/>
      <c r="AK24" s="672"/>
      <c r="AL24" s="672"/>
      <c r="AM24" s="672"/>
      <c r="AN24" s="672"/>
      <c r="AO24" s="672"/>
      <c r="AP24" s="672"/>
      <c r="AQ24" s="672"/>
      <c r="AR24" s="672"/>
      <c r="AS24" s="672"/>
      <c r="AT24" s="672"/>
      <c r="AU24" s="672"/>
      <c r="AV24" s="672"/>
      <c r="AW24" s="672"/>
      <c r="AX24" s="672"/>
      <c r="AY24" s="672"/>
      <c r="AZ24" s="672"/>
      <c r="BA24" s="672"/>
      <c r="BB24" s="672"/>
      <c r="BC24" s="672"/>
      <c r="BD24" s="672"/>
      <c r="BE24" s="672"/>
      <c r="BF24" s="672"/>
      <c r="BG24" s="672"/>
      <c r="BH24" s="672"/>
      <c r="BI24" s="672"/>
      <c r="BJ24" s="672"/>
      <c r="BK24" s="672"/>
      <c r="BL24" s="672"/>
      <c r="BM24" s="672"/>
      <c r="BN24" s="672"/>
      <c r="BO24" s="672"/>
      <c r="BP24" s="672"/>
      <c r="BQ24" s="672"/>
      <c r="BR24" s="672"/>
      <c r="BS24" s="672"/>
      <c r="BT24" s="672"/>
      <c r="BU24" s="672"/>
      <c r="BV24" s="672"/>
      <c r="BW24" s="672"/>
      <c r="BX24" s="672"/>
      <c r="BY24" s="672"/>
      <c r="BZ24" s="672"/>
      <c r="CA24" s="672"/>
      <c r="CB24" s="672"/>
      <c r="CC24" s="672"/>
      <c r="CD24" s="672"/>
      <c r="CE24" s="672"/>
      <c r="CF24" s="672"/>
    </row>
    <row r="25" spans="1:84" ht="13.5" customHeight="1" x14ac:dyDescent="0.25">
      <c r="A25" s="53"/>
      <c r="B25" s="56"/>
      <c r="C25" s="57"/>
      <c r="D25" s="58"/>
      <c r="E25" s="59"/>
      <c r="F25" s="61"/>
      <c r="G25" s="62"/>
      <c r="H25" s="62"/>
      <c r="I25" s="62"/>
      <c r="J25" s="59"/>
      <c r="K25" s="59"/>
      <c r="L25" s="671"/>
      <c r="M25" s="671"/>
      <c r="N25" s="671"/>
      <c r="O25" s="671"/>
      <c r="P25" s="671"/>
      <c r="Q25" s="671"/>
      <c r="R25" s="671"/>
      <c r="S25" s="671"/>
      <c r="T25" s="671"/>
      <c r="U25" s="671"/>
      <c r="V25" s="671"/>
      <c r="W25" s="671"/>
      <c r="X25" s="671"/>
      <c r="Y25" s="671"/>
      <c r="Z25" s="671"/>
      <c r="AA25" s="671"/>
      <c r="AB25" s="671"/>
      <c r="AC25" s="671"/>
      <c r="AD25" s="671"/>
      <c r="AE25" s="671"/>
      <c r="AF25" s="671"/>
      <c r="AG25" s="671"/>
      <c r="AH25" s="671"/>
      <c r="AI25" s="671"/>
      <c r="AJ25" s="671"/>
      <c r="AK25" s="671"/>
      <c r="AL25" s="671"/>
      <c r="AM25" s="671"/>
      <c r="AN25" s="671"/>
      <c r="AO25" s="671"/>
      <c r="AP25" s="671"/>
      <c r="AQ25" s="671"/>
      <c r="AR25" s="671"/>
      <c r="AS25" s="671"/>
      <c r="AT25" s="671"/>
      <c r="AU25" s="671"/>
      <c r="AV25" s="671"/>
      <c r="AW25" s="671"/>
      <c r="AX25" s="671"/>
      <c r="AY25" s="671"/>
      <c r="AZ25" s="671"/>
      <c r="BA25" s="671"/>
      <c r="BB25" s="671"/>
      <c r="BC25" s="671"/>
      <c r="BD25" s="671"/>
      <c r="BE25" s="671"/>
      <c r="BF25" s="671"/>
      <c r="BG25" s="671"/>
      <c r="BH25" s="671"/>
      <c r="BI25" s="671"/>
      <c r="BJ25" s="671"/>
      <c r="BK25" s="671"/>
      <c r="BL25" s="671"/>
      <c r="BM25" s="671"/>
      <c r="BN25" s="671"/>
      <c r="BO25" s="671"/>
      <c r="BP25" s="671"/>
      <c r="BQ25" s="671"/>
      <c r="BR25" s="671"/>
      <c r="BS25" s="671"/>
      <c r="BT25" s="671"/>
      <c r="BU25" s="671"/>
      <c r="BV25" s="671"/>
      <c r="BW25" s="671"/>
      <c r="BX25" s="671"/>
      <c r="BY25" s="671"/>
      <c r="BZ25" s="671"/>
      <c r="CA25" s="671"/>
      <c r="CB25" s="671"/>
      <c r="CC25" s="671"/>
      <c r="CD25" s="671"/>
      <c r="CE25" s="671"/>
      <c r="CF25" s="671"/>
    </row>
    <row r="26" spans="1:84" x14ac:dyDescent="0.25">
      <c r="A26" s="53"/>
      <c r="B26" s="56"/>
      <c r="C26" s="57"/>
      <c r="D26" s="58"/>
      <c r="E26" s="127" t="s">
        <v>304</v>
      </c>
      <c r="F26" s="128"/>
      <c r="G26" s="129" t="s">
        <v>40</v>
      </c>
      <c r="H26" s="129"/>
      <c r="I26" s="129"/>
      <c r="J26" s="127">
        <f xml:space="preserve"> SUM(L26:CF26)</f>
        <v>4892371.7370662019</v>
      </c>
      <c r="K26" s="127"/>
      <c r="L26" s="650">
        <f t="shared" ref="L26:AQ26" si="11" xml:space="preserve"> L22 - L24</f>
        <v>0</v>
      </c>
      <c r="M26" s="650">
        <f t="shared" si="11"/>
        <v>38315.174574291974</v>
      </c>
      <c r="N26" s="650">
        <f t="shared" si="11"/>
        <v>38315.174574291974</v>
      </c>
      <c r="O26" s="650">
        <f t="shared" si="11"/>
        <v>43104.571396078478</v>
      </c>
      <c r="P26" s="650">
        <f t="shared" si="11"/>
        <v>52683.365039651471</v>
      </c>
      <c r="Q26" s="650">
        <f t="shared" si="11"/>
        <v>56333.487931540309</v>
      </c>
      <c r="R26" s="650">
        <f t="shared" si="11"/>
        <v>51212.261755945736</v>
      </c>
      <c r="S26" s="650">
        <f t="shared" si="11"/>
        <v>40969.809404756583</v>
      </c>
      <c r="T26" s="650">
        <f t="shared" si="11"/>
        <v>35848.583229162017</v>
      </c>
      <c r="U26" s="650">
        <f t="shared" si="11"/>
        <v>35848.583229162017</v>
      </c>
      <c r="V26" s="650">
        <f t="shared" si="11"/>
        <v>35848.583229162017</v>
      </c>
      <c r="W26" s="650">
        <f t="shared" si="11"/>
        <v>35848.583229162017</v>
      </c>
      <c r="X26" s="650">
        <f t="shared" si="11"/>
        <v>35848.583229162017</v>
      </c>
      <c r="Y26" s="650">
        <f t="shared" si="11"/>
        <v>45219.646921121777</v>
      </c>
      <c r="Z26" s="650">
        <f t="shared" si="11"/>
        <v>45219.646921121777</v>
      </c>
      <c r="AA26" s="650">
        <f t="shared" si="11"/>
        <v>50872.102786261989</v>
      </c>
      <c r="AB26" s="650">
        <f t="shared" si="11"/>
        <v>62177.014516542418</v>
      </c>
      <c r="AC26" s="650">
        <f t="shared" si="11"/>
        <v>66205.588348494566</v>
      </c>
      <c r="AD26" s="650">
        <f t="shared" si="11"/>
        <v>60186.898498631417</v>
      </c>
      <c r="AE26" s="650">
        <f t="shared" si="11"/>
        <v>48149.518798905148</v>
      </c>
      <c r="AF26" s="650">
        <f t="shared" si="11"/>
        <v>42130.828949042014</v>
      </c>
      <c r="AG26" s="650">
        <f t="shared" si="11"/>
        <v>42130.828949042014</v>
      </c>
      <c r="AH26" s="650">
        <f t="shared" si="11"/>
        <v>42130.828949042014</v>
      </c>
      <c r="AI26" s="650">
        <f t="shared" si="11"/>
        <v>42130.828949042014</v>
      </c>
      <c r="AJ26" s="650">
        <f t="shared" si="11"/>
        <v>42130.828949042014</v>
      </c>
      <c r="AK26" s="650">
        <f t="shared" si="11"/>
        <v>52266.42510685404</v>
      </c>
      <c r="AL26" s="650">
        <f t="shared" si="11"/>
        <v>52266.42510685404</v>
      </c>
      <c r="AM26" s="650">
        <f t="shared" si="11"/>
        <v>58799.728245210805</v>
      </c>
      <c r="AN26" s="650">
        <f t="shared" si="11"/>
        <v>71866.334521924306</v>
      </c>
      <c r="AO26" s="650">
        <f t="shared" si="11"/>
        <v>76398.322890450581</v>
      </c>
      <c r="AP26" s="650">
        <f t="shared" si="11"/>
        <v>69453.020809500522</v>
      </c>
      <c r="AQ26" s="650">
        <f t="shared" si="11"/>
        <v>55562.41664760041</v>
      </c>
      <c r="AR26" s="650">
        <f t="shared" ref="AR26:BW26" si="12" xml:space="preserve"> AR22 - AR24</f>
        <v>48617.114566650373</v>
      </c>
      <c r="AS26" s="650">
        <f t="shared" si="12"/>
        <v>48617.114566650373</v>
      </c>
      <c r="AT26" s="650">
        <f t="shared" si="12"/>
        <v>48617.114566650373</v>
      </c>
      <c r="AU26" s="650">
        <f t="shared" si="12"/>
        <v>48617.114566650373</v>
      </c>
      <c r="AV26" s="650">
        <f t="shared" si="12"/>
        <v>48617.114566650373</v>
      </c>
      <c r="AW26" s="650">
        <f t="shared" si="12"/>
        <v>62711.066041831931</v>
      </c>
      <c r="AX26" s="650">
        <f t="shared" si="12"/>
        <v>62711.066041831931</v>
      </c>
      <c r="AY26" s="650">
        <f t="shared" si="12"/>
        <v>70549.949297060914</v>
      </c>
      <c r="AZ26" s="650">
        <f t="shared" si="12"/>
        <v>86227.715807518907</v>
      </c>
      <c r="BA26" s="650">
        <f t="shared" si="12"/>
        <v>91487.691532607525</v>
      </c>
      <c r="BB26" s="650">
        <f t="shared" si="12"/>
        <v>83170.628666006858</v>
      </c>
      <c r="BC26" s="650">
        <f t="shared" si="12"/>
        <v>66536.502932805495</v>
      </c>
      <c r="BD26" s="650">
        <f t="shared" si="12"/>
        <v>58219.440066204799</v>
      </c>
      <c r="BE26" s="650">
        <f t="shared" si="12"/>
        <v>58219.440066204799</v>
      </c>
      <c r="BF26" s="650">
        <f t="shared" si="12"/>
        <v>58219.440066204799</v>
      </c>
      <c r="BG26" s="650">
        <f t="shared" si="12"/>
        <v>58219.440066204799</v>
      </c>
      <c r="BH26" s="650">
        <f t="shared" si="12"/>
        <v>58219.440066204799</v>
      </c>
      <c r="BI26" s="650">
        <f t="shared" si="12"/>
        <v>78359.074390935362</v>
      </c>
      <c r="BJ26" s="650">
        <f t="shared" si="12"/>
        <v>78359.074390935362</v>
      </c>
      <c r="BK26" s="650">
        <f t="shared" si="12"/>
        <v>88153.958689802268</v>
      </c>
      <c r="BL26" s="650">
        <f t="shared" si="12"/>
        <v>107743.72728753611</v>
      </c>
      <c r="BM26" s="650">
        <f t="shared" si="12"/>
        <v>114121.85145834042</v>
      </c>
      <c r="BN26" s="650">
        <f t="shared" si="12"/>
        <v>103747.13768940035</v>
      </c>
      <c r="BO26" s="650">
        <f t="shared" si="12"/>
        <v>82997.710151520296</v>
      </c>
      <c r="BP26" s="650">
        <f t="shared" si="12"/>
        <v>72622.996382580255</v>
      </c>
      <c r="BQ26" s="650">
        <f t="shared" si="12"/>
        <v>72622.996382580255</v>
      </c>
      <c r="BR26" s="650">
        <f t="shared" si="12"/>
        <v>72622.996382580255</v>
      </c>
      <c r="BS26" s="650">
        <f t="shared" si="12"/>
        <v>72622.996382580255</v>
      </c>
      <c r="BT26" s="650">
        <f t="shared" si="12"/>
        <v>72622.996382580255</v>
      </c>
      <c r="BU26" s="650">
        <f t="shared" si="12"/>
        <v>99737.500610292322</v>
      </c>
      <c r="BV26" s="650">
        <f t="shared" si="12"/>
        <v>99737.500610292322</v>
      </c>
      <c r="BW26" s="650">
        <f t="shared" si="12"/>
        <v>112204.68818657887</v>
      </c>
      <c r="BX26" s="650">
        <f t="shared" ref="BX26:CE26" si="13" xml:space="preserve"> BX22 - BX24</f>
        <v>137139.06333915191</v>
      </c>
      <c r="BY26" s="650">
        <f t="shared" si="13"/>
        <v>145046.01360863715</v>
      </c>
      <c r="BZ26" s="650">
        <f t="shared" si="13"/>
        <v>131860.01237148829</v>
      </c>
      <c r="CA26" s="650">
        <f t="shared" si="13"/>
        <v>105488.00989719063</v>
      </c>
      <c r="CB26" s="650">
        <f t="shared" si="13"/>
        <v>92302.008660041829</v>
      </c>
      <c r="CC26" s="650">
        <f t="shared" si="13"/>
        <v>92302.008660041829</v>
      </c>
      <c r="CD26" s="650">
        <f t="shared" si="13"/>
        <v>92302.008660041829</v>
      </c>
      <c r="CE26" s="650">
        <f t="shared" si="13"/>
        <v>92302.008660041829</v>
      </c>
      <c r="CF26" s="650">
        <f t="shared" ref="CF26" si="14" xml:space="preserve"> CF22 - CF24</f>
        <v>92302.008660041829</v>
      </c>
    </row>
    <row r="27" spans="1:84" x14ac:dyDescent="0.25">
      <c r="A27" s="53"/>
      <c r="B27" s="56"/>
      <c r="C27" s="57"/>
      <c r="D27" s="58"/>
      <c r="E27" s="59"/>
      <c r="F27" s="61"/>
      <c r="G27" s="62"/>
      <c r="H27" s="62"/>
      <c r="I27" s="62"/>
      <c r="J27" s="59"/>
      <c r="K27" s="59"/>
      <c r="L27" s="671"/>
      <c r="M27" s="672"/>
      <c r="N27" s="671"/>
      <c r="O27" s="671"/>
      <c r="P27" s="671"/>
      <c r="Q27" s="671"/>
      <c r="R27" s="671"/>
      <c r="S27" s="671"/>
      <c r="T27" s="671"/>
      <c r="U27" s="671"/>
      <c r="V27" s="671"/>
      <c r="W27" s="671"/>
      <c r="X27" s="671"/>
      <c r="Y27" s="671"/>
      <c r="Z27" s="671"/>
      <c r="AA27" s="671"/>
      <c r="AB27" s="671"/>
      <c r="AC27" s="671"/>
      <c r="AD27" s="671"/>
      <c r="AE27" s="671"/>
      <c r="AF27" s="671"/>
      <c r="AG27" s="671"/>
      <c r="AH27" s="671"/>
      <c r="AI27" s="671"/>
      <c r="AJ27" s="671"/>
      <c r="AK27" s="671"/>
      <c r="AL27" s="671"/>
      <c r="AM27" s="671"/>
      <c r="AN27" s="671"/>
      <c r="AO27" s="671"/>
      <c r="AP27" s="671"/>
      <c r="AQ27" s="671"/>
      <c r="AR27" s="671"/>
      <c r="AS27" s="671"/>
      <c r="AT27" s="671"/>
      <c r="AU27" s="671"/>
      <c r="AV27" s="671"/>
      <c r="AW27" s="671"/>
      <c r="AX27" s="671"/>
      <c r="AY27" s="671"/>
      <c r="AZ27" s="671"/>
      <c r="BA27" s="671"/>
      <c r="BB27" s="671"/>
      <c r="BC27" s="671"/>
      <c r="BD27" s="671"/>
      <c r="BE27" s="671"/>
      <c r="BF27" s="671"/>
      <c r="BG27" s="671"/>
      <c r="BH27" s="671"/>
      <c r="BI27" s="671"/>
      <c r="BJ27" s="671"/>
      <c r="BK27" s="671"/>
      <c r="BL27" s="671"/>
      <c r="BM27" s="671"/>
      <c r="BN27" s="671"/>
      <c r="BO27" s="671"/>
      <c r="BP27" s="671"/>
      <c r="BQ27" s="671"/>
      <c r="BR27" s="671"/>
      <c r="BS27" s="671"/>
      <c r="BT27" s="671"/>
      <c r="BU27" s="671"/>
      <c r="BV27" s="671"/>
      <c r="BW27" s="671"/>
      <c r="BX27" s="671"/>
      <c r="BY27" s="671"/>
      <c r="BZ27" s="671"/>
      <c r="CA27" s="671"/>
      <c r="CB27" s="671"/>
      <c r="CC27" s="671"/>
      <c r="CD27" s="671"/>
      <c r="CE27" s="671"/>
      <c r="CF27" s="671"/>
    </row>
    <row r="28" spans="1:84" ht="13.2" customHeight="1" x14ac:dyDescent="0.25">
      <c r="A28" s="53"/>
      <c r="B28" s="56"/>
      <c r="C28" s="57"/>
      <c r="D28" s="58"/>
      <c r="E28" s="59" t="s">
        <v>199</v>
      </c>
      <c r="F28" s="61"/>
      <c r="G28" s="62"/>
      <c r="H28" s="62"/>
      <c r="I28" s="62"/>
      <c r="J28" s="59"/>
      <c r="K28" s="59"/>
      <c r="L28" s="672"/>
      <c r="M28" s="672"/>
      <c r="N28" s="672"/>
      <c r="O28" s="672"/>
      <c r="P28" s="672"/>
      <c r="Q28" s="672"/>
      <c r="R28" s="672"/>
      <c r="S28" s="672"/>
      <c r="T28" s="672"/>
      <c r="U28" s="672"/>
      <c r="V28" s="672"/>
      <c r="W28" s="672"/>
      <c r="X28" s="672"/>
      <c r="Y28" s="672"/>
      <c r="Z28" s="672"/>
      <c r="AA28" s="672"/>
      <c r="AB28" s="672"/>
      <c r="AC28" s="672"/>
      <c r="AD28" s="672"/>
      <c r="AE28" s="672"/>
      <c r="AF28" s="672"/>
      <c r="AG28" s="672"/>
      <c r="AH28" s="672"/>
      <c r="AI28" s="672"/>
      <c r="AJ28" s="672"/>
      <c r="AK28" s="672"/>
      <c r="AL28" s="672"/>
      <c r="AM28" s="672"/>
      <c r="AN28" s="672"/>
      <c r="AO28" s="672"/>
      <c r="AP28" s="672"/>
      <c r="AQ28" s="672"/>
      <c r="AR28" s="672"/>
      <c r="AS28" s="672"/>
      <c r="AT28" s="672"/>
      <c r="AU28" s="672"/>
      <c r="AV28" s="672"/>
      <c r="AW28" s="672"/>
      <c r="AX28" s="672"/>
      <c r="AY28" s="672"/>
      <c r="AZ28" s="672"/>
      <c r="BA28" s="672"/>
      <c r="BB28" s="672"/>
      <c r="BC28" s="672"/>
      <c r="BD28" s="672"/>
      <c r="BE28" s="672"/>
      <c r="BF28" s="672"/>
      <c r="BG28" s="672"/>
      <c r="BH28" s="672"/>
      <c r="BI28" s="672"/>
      <c r="BJ28" s="672"/>
      <c r="BK28" s="672"/>
      <c r="BL28" s="672"/>
      <c r="BM28" s="672"/>
      <c r="BN28" s="672"/>
      <c r="BO28" s="672"/>
      <c r="BP28" s="672"/>
      <c r="BQ28" s="672"/>
      <c r="BR28" s="672"/>
      <c r="BS28" s="672"/>
      <c r="BT28" s="672"/>
      <c r="BU28" s="672"/>
      <c r="BV28" s="672"/>
      <c r="BW28" s="672"/>
      <c r="BX28" s="672"/>
      <c r="BY28" s="672"/>
      <c r="BZ28" s="672"/>
      <c r="CA28" s="672"/>
      <c r="CB28" s="672"/>
      <c r="CC28" s="672"/>
      <c r="CD28" s="672"/>
      <c r="CE28" s="672"/>
      <c r="CF28" s="672"/>
    </row>
    <row r="29" spans="1:84" ht="13.5" customHeight="1" x14ac:dyDescent="0.25">
      <c r="A29" s="53"/>
      <c r="B29" s="56"/>
      <c r="C29" s="57"/>
      <c r="D29" s="58"/>
      <c r="E29" s="59"/>
      <c r="F29" s="61"/>
      <c r="G29" s="62"/>
      <c r="H29" s="62"/>
      <c r="I29" s="62"/>
      <c r="J29" s="59"/>
      <c r="K29" s="59"/>
      <c r="L29" s="671"/>
      <c r="M29" s="671"/>
      <c r="N29" s="671"/>
      <c r="O29" s="671"/>
      <c r="P29" s="671"/>
      <c r="Q29" s="671"/>
      <c r="R29" s="671"/>
      <c r="S29" s="671"/>
      <c r="T29" s="671"/>
      <c r="U29" s="671"/>
      <c r="V29" s="671"/>
      <c r="W29" s="671"/>
      <c r="X29" s="671"/>
      <c r="Y29" s="671"/>
      <c r="Z29" s="671"/>
      <c r="AA29" s="671"/>
      <c r="AB29" s="671"/>
      <c r="AC29" s="671"/>
      <c r="AD29" s="671"/>
      <c r="AE29" s="671"/>
      <c r="AF29" s="671"/>
      <c r="AG29" s="671"/>
      <c r="AH29" s="671"/>
      <c r="AI29" s="671"/>
      <c r="AJ29" s="671"/>
      <c r="AK29" s="671"/>
      <c r="AL29" s="671"/>
      <c r="AM29" s="671"/>
      <c r="AN29" s="671"/>
      <c r="AO29" s="671"/>
      <c r="AP29" s="671"/>
      <c r="AQ29" s="671"/>
      <c r="AR29" s="671"/>
      <c r="AS29" s="671"/>
      <c r="AT29" s="671"/>
      <c r="AU29" s="671"/>
      <c r="AV29" s="671"/>
      <c r="AW29" s="671"/>
      <c r="AX29" s="671"/>
      <c r="AY29" s="671"/>
      <c r="AZ29" s="671"/>
      <c r="BA29" s="671"/>
      <c r="BB29" s="671"/>
      <c r="BC29" s="671"/>
      <c r="BD29" s="671"/>
      <c r="BE29" s="671"/>
      <c r="BF29" s="671"/>
      <c r="BG29" s="671"/>
      <c r="BH29" s="671"/>
      <c r="BI29" s="671"/>
      <c r="BJ29" s="671"/>
      <c r="BK29" s="671"/>
      <c r="BL29" s="671"/>
      <c r="BM29" s="671"/>
      <c r="BN29" s="671"/>
      <c r="BO29" s="671"/>
      <c r="BP29" s="671"/>
      <c r="BQ29" s="671"/>
      <c r="BR29" s="671"/>
      <c r="BS29" s="671"/>
      <c r="BT29" s="671"/>
      <c r="BU29" s="671"/>
      <c r="BV29" s="671"/>
      <c r="BW29" s="671"/>
      <c r="BX29" s="671"/>
      <c r="BY29" s="671"/>
      <c r="BZ29" s="671"/>
      <c r="CA29" s="671"/>
      <c r="CB29" s="671"/>
      <c r="CC29" s="671"/>
      <c r="CD29" s="671"/>
      <c r="CE29" s="671"/>
      <c r="CF29" s="671"/>
    </row>
    <row r="30" spans="1:84" x14ac:dyDescent="0.25">
      <c r="A30" s="53"/>
      <c r="B30" s="56"/>
      <c r="C30" s="57"/>
      <c r="D30" s="58"/>
      <c r="E30" s="127" t="s">
        <v>103</v>
      </c>
      <c r="F30" s="128"/>
      <c r="G30" s="129" t="s">
        <v>40</v>
      </c>
      <c r="H30" s="129"/>
      <c r="I30" s="129"/>
      <c r="J30" s="127">
        <f xml:space="preserve"> SUM(L30:CF30)</f>
        <v>4892371.7370662019</v>
      </c>
      <c r="K30" s="127"/>
      <c r="L30" s="650">
        <f t="shared" ref="L30:AQ30" si="15" xml:space="preserve"> L26 - L28</f>
        <v>0</v>
      </c>
      <c r="M30" s="650">
        <f t="shared" si="15"/>
        <v>38315.174574291974</v>
      </c>
      <c r="N30" s="650">
        <f t="shared" si="15"/>
        <v>38315.174574291974</v>
      </c>
      <c r="O30" s="650">
        <f t="shared" si="15"/>
        <v>43104.571396078478</v>
      </c>
      <c r="P30" s="650">
        <f t="shared" si="15"/>
        <v>52683.365039651471</v>
      </c>
      <c r="Q30" s="650">
        <f t="shared" si="15"/>
        <v>56333.487931540309</v>
      </c>
      <c r="R30" s="650">
        <f t="shared" si="15"/>
        <v>51212.261755945736</v>
      </c>
      <c r="S30" s="650">
        <f t="shared" si="15"/>
        <v>40969.809404756583</v>
      </c>
      <c r="T30" s="650">
        <f t="shared" si="15"/>
        <v>35848.583229162017</v>
      </c>
      <c r="U30" s="650">
        <f t="shared" si="15"/>
        <v>35848.583229162017</v>
      </c>
      <c r="V30" s="650">
        <f t="shared" si="15"/>
        <v>35848.583229162017</v>
      </c>
      <c r="W30" s="650">
        <f t="shared" si="15"/>
        <v>35848.583229162017</v>
      </c>
      <c r="X30" s="650">
        <f t="shared" si="15"/>
        <v>35848.583229162017</v>
      </c>
      <c r="Y30" s="650">
        <f t="shared" si="15"/>
        <v>45219.646921121777</v>
      </c>
      <c r="Z30" s="650">
        <f t="shared" si="15"/>
        <v>45219.646921121777</v>
      </c>
      <c r="AA30" s="650">
        <f t="shared" si="15"/>
        <v>50872.102786261989</v>
      </c>
      <c r="AB30" s="650">
        <f t="shared" si="15"/>
        <v>62177.014516542418</v>
      </c>
      <c r="AC30" s="650">
        <f t="shared" si="15"/>
        <v>66205.588348494566</v>
      </c>
      <c r="AD30" s="650">
        <f t="shared" si="15"/>
        <v>60186.898498631417</v>
      </c>
      <c r="AE30" s="650">
        <f t="shared" si="15"/>
        <v>48149.518798905148</v>
      </c>
      <c r="AF30" s="650">
        <f t="shared" si="15"/>
        <v>42130.828949042014</v>
      </c>
      <c r="AG30" s="650">
        <f t="shared" si="15"/>
        <v>42130.828949042014</v>
      </c>
      <c r="AH30" s="650">
        <f t="shared" si="15"/>
        <v>42130.828949042014</v>
      </c>
      <c r="AI30" s="650">
        <f t="shared" si="15"/>
        <v>42130.828949042014</v>
      </c>
      <c r="AJ30" s="650">
        <f t="shared" si="15"/>
        <v>42130.828949042014</v>
      </c>
      <c r="AK30" s="650">
        <f t="shared" si="15"/>
        <v>52266.42510685404</v>
      </c>
      <c r="AL30" s="650">
        <f t="shared" si="15"/>
        <v>52266.42510685404</v>
      </c>
      <c r="AM30" s="650">
        <f t="shared" si="15"/>
        <v>58799.728245210805</v>
      </c>
      <c r="AN30" s="650">
        <f t="shared" si="15"/>
        <v>71866.334521924306</v>
      </c>
      <c r="AO30" s="650">
        <f t="shared" si="15"/>
        <v>76398.322890450581</v>
      </c>
      <c r="AP30" s="650">
        <f t="shared" si="15"/>
        <v>69453.020809500522</v>
      </c>
      <c r="AQ30" s="650">
        <f t="shared" si="15"/>
        <v>55562.41664760041</v>
      </c>
      <c r="AR30" s="650">
        <f t="shared" ref="AR30:BW30" si="16" xml:space="preserve"> AR26 - AR28</f>
        <v>48617.114566650373</v>
      </c>
      <c r="AS30" s="650">
        <f t="shared" si="16"/>
        <v>48617.114566650373</v>
      </c>
      <c r="AT30" s="650">
        <f t="shared" si="16"/>
        <v>48617.114566650373</v>
      </c>
      <c r="AU30" s="650">
        <f t="shared" si="16"/>
        <v>48617.114566650373</v>
      </c>
      <c r="AV30" s="650">
        <f t="shared" si="16"/>
        <v>48617.114566650373</v>
      </c>
      <c r="AW30" s="650">
        <f t="shared" si="16"/>
        <v>62711.066041831931</v>
      </c>
      <c r="AX30" s="650">
        <f t="shared" si="16"/>
        <v>62711.066041831931</v>
      </c>
      <c r="AY30" s="650">
        <f t="shared" si="16"/>
        <v>70549.949297060914</v>
      </c>
      <c r="AZ30" s="650">
        <f t="shared" si="16"/>
        <v>86227.715807518907</v>
      </c>
      <c r="BA30" s="650">
        <f t="shared" si="16"/>
        <v>91487.691532607525</v>
      </c>
      <c r="BB30" s="650">
        <f t="shared" si="16"/>
        <v>83170.628666006858</v>
      </c>
      <c r="BC30" s="650">
        <f t="shared" si="16"/>
        <v>66536.502932805495</v>
      </c>
      <c r="BD30" s="650">
        <f t="shared" si="16"/>
        <v>58219.440066204799</v>
      </c>
      <c r="BE30" s="650">
        <f t="shared" si="16"/>
        <v>58219.440066204799</v>
      </c>
      <c r="BF30" s="650">
        <f t="shared" si="16"/>
        <v>58219.440066204799</v>
      </c>
      <c r="BG30" s="650">
        <f t="shared" si="16"/>
        <v>58219.440066204799</v>
      </c>
      <c r="BH30" s="650">
        <f t="shared" si="16"/>
        <v>58219.440066204799</v>
      </c>
      <c r="BI30" s="650">
        <f t="shared" si="16"/>
        <v>78359.074390935362</v>
      </c>
      <c r="BJ30" s="650">
        <f t="shared" si="16"/>
        <v>78359.074390935362</v>
      </c>
      <c r="BK30" s="650">
        <f t="shared" si="16"/>
        <v>88153.958689802268</v>
      </c>
      <c r="BL30" s="650">
        <f t="shared" si="16"/>
        <v>107743.72728753611</v>
      </c>
      <c r="BM30" s="650">
        <f t="shared" si="16"/>
        <v>114121.85145834042</v>
      </c>
      <c r="BN30" s="650">
        <f t="shared" si="16"/>
        <v>103747.13768940035</v>
      </c>
      <c r="BO30" s="650">
        <f t="shared" si="16"/>
        <v>82997.710151520296</v>
      </c>
      <c r="BP30" s="650">
        <f t="shared" si="16"/>
        <v>72622.996382580255</v>
      </c>
      <c r="BQ30" s="650">
        <f t="shared" si="16"/>
        <v>72622.996382580255</v>
      </c>
      <c r="BR30" s="650">
        <f t="shared" si="16"/>
        <v>72622.996382580255</v>
      </c>
      <c r="BS30" s="650">
        <f t="shared" si="16"/>
        <v>72622.996382580255</v>
      </c>
      <c r="BT30" s="650">
        <f t="shared" si="16"/>
        <v>72622.996382580255</v>
      </c>
      <c r="BU30" s="650">
        <f t="shared" si="16"/>
        <v>99737.500610292322</v>
      </c>
      <c r="BV30" s="650">
        <f t="shared" si="16"/>
        <v>99737.500610292322</v>
      </c>
      <c r="BW30" s="650">
        <f t="shared" si="16"/>
        <v>112204.68818657887</v>
      </c>
      <c r="BX30" s="650">
        <f t="shared" ref="BX30:CE30" si="17" xml:space="preserve"> BX26 - BX28</f>
        <v>137139.06333915191</v>
      </c>
      <c r="BY30" s="650">
        <f t="shared" si="17"/>
        <v>145046.01360863715</v>
      </c>
      <c r="BZ30" s="650">
        <f t="shared" si="17"/>
        <v>131860.01237148829</v>
      </c>
      <c r="CA30" s="650">
        <f t="shared" si="17"/>
        <v>105488.00989719063</v>
      </c>
      <c r="CB30" s="650">
        <f t="shared" si="17"/>
        <v>92302.008660041829</v>
      </c>
      <c r="CC30" s="650">
        <f t="shared" si="17"/>
        <v>92302.008660041829</v>
      </c>
      <c r="CD30" s="650">
        <f t="shared" si="17"/>
        <v>92302.008660041829</v>
      </c>
      <c r="CE30" s="650">
        <f t="shared" si="17"/>
        <v>92302.008660041829</v>
      </c>
      <c r="CF30" s="650">
        <f t="shared" ref="CF30" si="18" xml:space="preserve"> CF26 - CF28</f>
        <v>92302.008660041829</v>
      </c>
    </row>
    <row r="31" spans="1:84" x14ac:dyDescent="0.25">
      <c r="A31" s="53"/>
      <c r="B31" s="56"/>
      <c r="C31" s="57"/>
      <c r="D31" s="58"/>
      <c r="E31" s="59"/>
      <c r="F31" s="61"/>
      <c r="G31" s="62"/>
      <c r="H31" s="62"/>
      <c r="I31" s="62"/>
      <c r="J31" s="59"/>
      <c r="K31" s="59"/>
      <c r="L31" s="671"/>
      <c r="M31" s="672"/>
      <c r="N31" s="671"/>
      <c r="O31" s="671"/>
      <c r="P31" s="671"/>
      <c r="Q31" s="671"/>
      <c r="R31" s="671"/>
      <c r="S31" s="671"/>
      <c r="T31" s="671"/>
      <c r="U31" s="671"/>
      <c r="V31" s="671"/>
      <c r="W31" s="671"/>
      <c r="X31" s="671"/>
      <c r="Y31" s="671"/>
      <c r="Z31" s="671"/>
      <c r="AA31" s="671"/>
      <c r="AB31" s="671"/>
      <c r="AC31" s="671"/>
      <c r="AD31" s="671"/>
      <c r="AE31" s="671"/>
      <c r="AF31" s="671"/>
      <c r="AG31" s="671"/>
      <c r="AH31" s="671"/>
      <c r="AI31" s="671"/>
      <c r="AJ31" s="671"/>
      <c r="AK31" s="671"/>
      <c r="AL31" s="671"/>
      <c r="AM31" s="671"/>
      <c r="AN31" s="671"/>
      <c r="AO31" s="671"/>
      <c r="AP31" s="671"/>
      <c r="AQ31" s="671"/>
      <c r="AR31" s="671"/>
      <c r="AS31" s="671"/>
      <c r="AT31" s="671"/>
      <c r="AU31" s="671"/>
      <c r="AV31" s="671"/>
      <c r="AW31" s="671"/>
      <c r="AX31" s="671"/>
      <c r="AY31" s="671"/>
      <c r="AZ31" s="671"/>
      <c r="BA31" s="671"/>
      <c r="BB31" s="671"/>
      <c r="BC31" s="671"/>
      <c r="BD31" s="671"/>
      <c r="BE31" s="671"/>
      <c r="BF31" s="671"/>
      <c r="BG31" s="671"/>
      <c r="BH31" s="671"/>
      <c r="BI31" s="671"/>
      <c r="BJ31" s="671"/>
      <c r="BK31" s="671"/>
      <c r="BL31" s="671"/>
      <c r="BM31" s="671"/>
      <c r="BN31" s="671"/>
      <c r="BO31" s="671"/>
      <c r="BP31" s="671"/>
      <c r="BQ31" s="671"/>
      <c r="BR31" s="671"/>
      <c r="BS31" s="671"/>
      <c r="BT31" s="671"/>
      <c r="BU31" s="671"/>
      <c r="BV31" s="671"/>
      <c r="BW31" s="671"/>
      <c r="BX31" s="671"/>
      <c r="BY31" s="671"/>
      <c r="BZ31" s="671"/>
      <c r="CA31" s="671"/>
      <c r="CB31" s="671"/>
      <c r="CC31" s="671"/>
      <c r="CD31" s="671"/>
      <c r="CE31" s="671"/>
      <c r="CF31" s="671"/>
    </row>
    <row r="32" spans="1:84" x14ac:dyDescent="0.25">
      <c r="A32" s="53"/>
      <c r="B32" s="56"/>
      <c r="C32" s="57"/>
      <c r="D32" s="58"/>
      <c r="E32" s="59" t="s">
        <v>199</v>
      </c>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row>
    <row r="33" spans="1:84" ht="13.5" customHeight="1" x14ac:dyDescent="0.25">
      <c r="A33" s="53"/>
      <c r="B33" s="56"/>
      <c r="C33" s="57"/>
      <c r="D33" s="58"/>
      <c r="E33" s="59"/>
      <c r="F33" s="61"/>
      <c r="G33" s="62"/>
      <c r="H33" s="62"/>
      <c r="I33" s="62"/>
      <c r="J33" s="59"/>
      <c r="K33" s="59"/>
      <c r="L33" s="671"/>
      <c r="M33" s="672"/>
      <c r="N33" s="671"/>
      <c r="O33" s="671"/>
      <c r="P33" s="671"/>
      <c r="Q33" s="671"/>
      <c r="R33" s="671"/>
      <c r="S33" s="671"/>
      <c r="T33" s="671"/>
      <c r="U33" s="671"/>
      <c r="V33" s="671"/>
      <c r="W33" s="671"/>
      <c r="X33" s="671"/>
      <c r="Y33" s="671"/>
      <c r="Z33" s="671"/>
      <c r="AA33" s="671"/>
      <c r="AB33" s="671"/>
      <c r="AC33" s="671"/>
      <c r="AD33" s="671"/>
      <c r="AE33" s="671"/>
      <c r="AF33" s="671"/>
      <c r="AG33" s="671"/>
      <c r="AH33" s="671"/>
      <c r="AI33" s="671"/>
      <c r="AJ33" s="671"/>
      <c r="AK33" s="671"/>
      <c r="AL33" s="671"/>
      <c r="AM33" s="671"/>
      <c r="AN33" s="671"/>
      <c r="AO33" s="671"/>
      <c r="AP33" s="671"/>
      <c r="AQ33" s="671"/>
      <c r="AR33" s="671"/>
      <c r="AS33" s="671"/>
      <c r="AT33" s="671"/>
      <c r="AU33" s="671"/>
      <c r="AV33" s="671"/>
      <c r="AW33" s="671"/>
      <c r="AX33" s="671"/>
      <c r="AY33" s="671"/>
      <c r="AZ33" s="671"/>
      <c r="BA33" s="671"/>
      <c r="BB33" s="671"/>
      <c r="BC33" s="671"/>
      <c r="BD33" s="671"/>
      <c r="BE33" s="671"/>
      <c r="BF33" s="671"/>
      <c r="BG33" s="671"/>
      <c r="BH33" s="671"/>
      <c r="BI33" s="671"/>
      <c r="BJ33" s="671"/>
      <c r="BK33" s="671"/>
      <c r="BL33" s="671"/>
      <c r="BM33" s="671"/>
      <c r="BN33" s="671"/>
      <c r="BO33" s="671"/>
      <c r="BP33" s="671"/>
      <c r="BQ33" s="671"/>
      <c r="BR33" s="671"/>
      <c r="BS33" s="671"/>
      <c r="BT33" s="671"/>
      <c r="BU33" s="671"/>
      <c r="BV33" s="671"/>
      <c r="BW33" s="671"/>
      <c r="BX33" s="671"/>
      <c r="BY33" s="671"/>
      <c r="BZ33" s="671"/>
      <c r="CA33" s="671"/>
      <c r="CB33" s="671"/>
      <c r="CC33" s="671"/>
      <c r="CD33" s="671"/>
      <c r="CE33" s="671"/>
      <c r="CF33" s="671"/>
    </row>
    <row r="34" spans="1:84" x14ac:dyDescent="0.25">
      <c r="A34" s="53"/>
      <c r="B34" s="56"/>
      <c r="C34" s="57"/>
      <c r="D34" s="58"/>
      <c r="E34" s="127" t="s">
        <v>63</v>
      </c>
      <c r="F34" s="128"/>
      <c r="G34" s="129" t="s">
        <v>40</v>
      </c>
      <c r="H34" s="129"/>
      <c r="I34" s="129"/>
      <c r="J34" s="127">
        <f xml:space="preserve"> SUM(L34:CF34)</f>
        <v>4892371.7370662019</v>
      </c>
      <c r="K34" s="127"/>
      <c r="L34" s="651">
        <f t="shared" ref="L34:AQ34" si="19" xml:space="preserve"> L30 - L32</f>
        <v>0</v>
      </c>
      <c r="M34" s="651">
        <f t="shared" si="19"/>
        <v>38315.174574291974</v>
      </c>
      <c r="N34" s="651">
        <f t="shared" si="19"/>
        <v>38315.174574291974</v>
      </c>
      <c r="O34" s="651">
        <f t="shared" si="19"/>
        <v>43104.571396078478</v>
      </c>
      <c r="P34" s="651">
        <f t="shared" si="19"/>
        <v>52683.365039651471</v>
      </c>
      <c r="Q34" s="651">
        <f t="shared" si="19"/>
        <v>56333.487931540309</v>
      </c>
      <c r="R34" s="651">
        <f t="shared" si="19"/>
        <v>51212.261755945736</v>
      </c>
      <c r="S34" s="651">
        <f t="shared" si="19"/>
        <v>40969.809404756583</v>
      </c>
      <c r="T34" s="651">
        <f t="shared" si="19"/>
        <v>35848.583229162017</v>
      </c>
      <c r="U34" s="651">
        <f t="shared" si="19"/>
        <v>35848.583229162017</v>
      </c>
      <c r="V34" s="651">
        <f t="shared" si="19"/>
        <v>35848.583229162017</v>
      </c>
      <c r="W34" s="651">
        <f t="shared" si="19"/>
        <v>35848.583229162017</v>
      </c>
      <c r="X34" s="651">
        <f t="shared" si="19"/>
        <v>35848.583229162017</v>
      </c>
      <c r="Y34" s="651">
        <f t="shared" si="19"/>
        <v>45219.646921121777</v>
      </c>
      <c r="Z34" s="651">
        <f t="shared" si="19"/>
        <v>45219.646921121777</v>
      </c>
      <c r="AA34" s="651">
        <f t="shared" si="19"/>
        <v>50872.102786261989</v>
      </c>
      <c r="AB34" s="651">
        <f t="shared" si="19"/>
        <v>62177.014516542418</v>
      </c>
      <c r="AC34" s="651">
        <f t="shared" si="19"/>
        <v>66205.588348494566</v>
      </c>
      <c r="AD34" s="651">
        <f t="shared" si="19"/>
        <v>60186.898498631417</v>
      </c>
      <c r="AE34" s="651">
        <f t="shared" si="19"/>
        <v>48149.518798905148</v>
      </c>
      <c r="AF34" s="651">
        <f t="shared" si="19"/>
        <v>42130.828949042014</v>
      </c>
      <c r="AG34" s="651">
        <f t="shared" si="19"/>
        <v>42130.828949042014</v>
      </c>
      <c r="AH34" s="651">
        <f t="shared" si="19"/>
        <v>42130.828949042014</v>
      </c>
      <c r="AI34" s="651">
        <f t="shared" si="19"/>
        <v>42130.828949042014</v>
      </c>
      <c r="AJ34" s="651">
        <f t="shared" si="19"/>
        <v>42130.828949042014</v>
      </c>
      <c r="AK34" s="651">
        <f t="shared" si="19"/>
        <v>52266.42510685404</v>
      </c>
      <c r="AL34" s="651">
        <f t="shared" si="19"/>
        <v>52266.42510685404</v>
      </c>
      <c r="AM34" s="651">
        <f t="shared" si="19"/>
        <v>58799.728245210805</v>
      </c>
      <c r="AN34" s="651">
        <f t="shared" si="19"/>
        <v>71866.334521924306</v>
      </c>
      <c r="AO34" s="651">
        <f t="shared" si="19"/>
        <v>76398.322890450581</v>
      </c>
      <c r="AP34" s="651">
        <f t="shared" si="19"/>
        <v>69453.020809500522</v>
      </c>
      <c r="AQ34" s="651">
        <f t="shared" si="19"/>
        <v>55562.41664760041</v>
      </c>
      <c r="AR34" s="651">
        <f t="shared" ref="AR34:BW34" si="20" xml:space="preserve"> AR30 - AR32</f>
        <v>48617.114566650373</v>
      </c>
      <c r="AS34" s="651">
        <f t="shared" si="20"/>
        <v>48617.114566650373</v>
      </c>
      <c r="AT34" s="651">
        <f t="shared" si="20"/>
        <v>48617.114566650373</v>
      </c>
      <c r="AU34" s="651">
        <f t="shared" si="20"/>
        <v>48617.114566650373</v>
      </c>
      <c r="AV34" s="651">
        <f t="shared" si="20"/>
        <v>48617.114566650373</v>
      </c>
      <c r="AW34" s="651">
        <f t="shared" si="20"/>
        <v>62711.066041831931</v>
      </c>
      <c r="AX34" s="651">
        <f t="shared" si="20"/>
        <v>62711.066041831931</v>
      </c>
      <c r="AY34" s="651">
        <f t="shared" si="20"/>
        <v>70549.949297060914</v>
      </c>
      <c r="AZ34" s="651">
        <f t="shared" si="20"/>
        <v>86227.715807518907</v>
      </c>
      <c r="BA34" s="651">
        <f t="shared" si="20"/>
        <v>91487.691532607525</v>
      </c>
      <c r="BB34" s="651">
        <f t="shared" si="20"/>
        <v>83170.628666006858</v>
      </c>
      <c r="BC34" s="651">
        <f t="shared" si="20"/>
        <v>66536.502932805495</v>
      </c>
      <c r="BD34" s="651">
        <f t="shared" si="20"/>
        <v>58219.440066204799</v>
      </c>
      <c r="BE34" s="651">
        <f t="shared" si="20"/>
        <v>58219.440066204799</v>
      </c>
      <c r="BF34" s="651">
        <f t="shared" si="20"/>
        <v>58219.440066204799</v>
      </c>
      <c r="BG34" s="651">
        <f t="shared" si="20"/>
        <v>58219.440066204799</v>
      </c>
      <c r="BH34" s="651">
        <f t="shared" si="20"/>
        <v>58219.440066204799</v>
      </c>
      <c r="BI34" s="651">
        <f t="shared" si="20"/>
        <v>78359.074390935362</v>
      </c>
      <c r="BJ34" s="651">
        <f t="shared" si="20"/>
        <v>78359.074390935362</v>
      </c>
      <c r="BK34" s="651">
        <f t="shared" si="20"/>
        <v>88153.958689802268</v>
      </c>
      <c r="BL34" s="651">
        <f t="shared" si="20"/>
        <v>107743.72728753611</v>
      </c>
      <c r="BM34" s="651">
        <f t="shared" si="20"/>
        <v>114121.85145834042</v>
      </c>
      <c r="BN34" s="651">
        <f t="shared" si="20"/>
        <v>103747.13768940035</v>
      </c>
      <c r="BO34" s="651">
        <f t="shared" si="20"/>
        <v>82997.710151520296</v>
      </c>
      <c r="BP34" s="651">
        <f t="shared" si="20"/>
        <v>72622.996382580255</v>
      </c>
      <c r="BQ34" s="651">
        <f t="shared" si="20"/>
        <v>72622.996382580255</v>
      </c>
      <c r="BR34" s="651">
        <f t="shared" si="20"/>
        <v>72622.996382580255</v>
      </c>
      <c r="BS34" s="651">
        <f t="shared" si="20"/>
        <v>72622.996382580255</v>
      </c>
      <c r="BT34" s="651">
        <f t="shared" si="20"/>
        <v>72622.996382580255</v>
      </c>
      <c r="BU34" s="651">
        <f t="shared" si="20"/>
        <v>99737.500610292322</v>
      </c>
      <c r="BV34" s="651">
        <f t="shared" si="20"/>
        <v>99737.500610292322</v>
      </c>
      <c r="BW34" s="651">
        <f t="shared" si="20"/>
        <v>112204.68818657887</v>
      </c>
      <c r="BX34" s="651">
        <f t="shared" ref="BX34:CE34" si="21" xml:space="preserve"> BX30 - BX32</f>
        <v>137139.06333915191</v>
      </c>
      <c r="BY34" s="651">
        <f t="shared" si="21"/>
        <v>145046.01360863715</v>
      </c>
      <c r="BZ34" s="651">
        <f t="shared" si="21"/>
        <v>131860.01237148829</v>
      </c>
      <c r="CA34" s="651">
        <f t="shared" si="21"/>
        <v>105488.00989719063</v>
      </c>
      <c r="CB34" s="651">
        <f t="shared" si="21"/>
        <v>92302.008660041829</v>
      </c>
      <c r="CC34" s="651">
        <f t="shared" si="21"/>
        <v>92302.008660041829</v>
      </c>
      <c r="CD34" s="651">
        <f t="shared" si="21"/>
        <v>92302.008660041829</v>
      </c>
      <c r="CE34" s="651">
        <f t="shared" si="21"/>
        <v>92302.008660041829</v>
      </c>
      <c r="CF34" s="651">
        <f t="shared" ref="CF34" si="22" xml:space="preserve"> CF30 - CF32</f>
        <v>92302.008660041829</v>
      </c>
    </row>
    <row r="35" spans="1:84" x14ac:dyDescent="0.25">
      <c r="A35" s="53"/>
      <c r="B35" s="56"/>
      <c r="C35" s="57"/>
      <c r="D35" s="58"/>
      <c r="E35" s="59"/>
      <c r="F35" s="61"/>
      <c r="G35" s="62"/>
      <c r="H35" s="62"/>
      <c r="I35" s="62"/>
      <c r="J35" s="59"/>
      <c r="K35" s="59"/>
      <c r="L35" s="671"/>
      <c r="M35" s="672"/>
      <c r="N35" s="671"/>
      <c r="O35" s="671"/>
      <c r="P35" s="671"/>
      <c r="Q35" s="671"/>
      <c r="R35" s="671"/>
      <c r="S35" s="671"/>
      <c r="T35" s="671"/>
      <c r="U35" s="671"/>
      <c r="V35" s="671"/>
      <c r="W35" s="671"/>
      <c r="X35" s="671"/>
      <c r="Y35" s="671"/>
      <c r="Z35" s="671"/>
      <c r="AA35" s="671"/>
      <c r="AB35" s="671"/>
      <c r="AC35" s="671"/>
      <c r="AD35" s="671"/>
      <c r="AE35" s="671"/>
      <c r="AF35" s="671"/>
      <c r="AG35" s="671"/>
      <c r="AH35" s="671"/>
      <c r="AI35" s="671"/>
      <c r="AJ35" s="671"/>
      <c r="AK35" s="671"/>
      <c r="AL35" s="671"/>
      <c r="AM35" s="671"/>
      <c r="AN35" s="671"/>
      <c r="AO35" s="671"/>
      <c r="AP35" s="671"/>
      <c r="AQ35" s="671"/>
      <c r="AR35" s="671"/>
      <c r="AS35" s="671"/>
      <c r="AT35" s="671"/>
      <c r="AU35" s="671"/>
      <c r="AV35" s="671"/>
      <c r="AW35" s="671"/>
      <c r="AX35" s="671"/>
      <c r="AY35" s="671"/>
      <c r="AZ35" s="671"/>
      <c r="BA35" s="671"/>
      <c r="BB35" s="671"/>
      <c r="BC35" s="671"/>
      <c r="BD35" s="671"/>
      <c r="BE35" s="671"/>
      <c r="BF35" s="671"/>
      <c r="BG35" s="671"/>
      <c r="BH35" s="671"/>
      <c r="BI35" s="671"/>
      <c r="BJ35" s="671"/>
      <c r="BK35" s="671"/>
      <c r="BL35" s="671"/>
      <c r="BM35" s="671"/>
      <c r="BN35" s="671"/>
      <c r="BO35" s="671"/>
      <c r="BP35" s="671"/>
      <c r="BQ35" s="671"/>
      <c r="BR35" s="671"/>
      <c r="BS35" s="671"/>
      <c r="BT35" s="671"/>
      <c r="BU35" s="671"/>
      <c r="BV35" s="671"/>
      <c r="BW35" s="671"/>
      <c r="BX35" s="671"/>
      <c r="BY35" s="671"/>
      <c r="BZ35" s="671"/>
      <c r="CA35" s="671"/>
      <c r="CB35" s="671"/>
      <c r="CC35" s="671"/>
      <c r="CD35" s="671"/>
      <c r="CE35" s="671"/>
      <c r="CF35" s="671"/>
    </row>
    <row r="36" spans="1:84" x14ac:dyDescent="0.25">
      <c r="A36" s="53"/>
      <c r="B36" s="56"/>
      <c r="C36" s="57"/>
      <c r="D36" s="58"/>
      <c r="E36" s="59" t="s">
        <v>199</v>
      </c>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row>
    <row r="37" spans="1:84" x14ac:dyDescent="0.25">
      <c r="A37" s="53"/>
      <c r="B37" s="56"/>
      <c r="C37" s="57"/>
      <c r="D37" s="58"/>
      <c r="E37" s="59"/>
      <c r="F37" s="61"/>
      <c r="G37" s="62"/>
      <c r="H37" s="62"/>
      <c r="I37" s="62"/>
      <c r="J37" s="59"/>
      <c r="K37" s="59"/>
      <c r="L37" s="671"/>
      <c r="M37" s="672"/>
      <c r="N37" s="671"/>
      <c r="O37" s="671"/>
      <c r="P37" s="671"/>
      <c r="Q37" s="671"/>
      <c r="R37" s="671"/>
      <c r="S37" s="671"/>
      <c r="T37" s="671"/>
      <c r="U37" s="671"/>
      <c r="V37" s="671"/>
      <c r="W37" s="671"/>
      <c r="X37" s="671"/>
      <c r="Y37" s="671"/>
      <c r="Z37" s="671"/>
      <c r="AA37" s="671"/>
      <c r="AB37" s="671"/>
      <c r="AC37" s="671"/>
      <c r="AD37" s="671"/>
      <c r="AE37" s="671"/>
      <c r="AF37" s="671"/>
      <c r="AG37" s="671"/>
      <c r="AH37" s="671"/>
      <c r="AI37" s="671"/>
      <c r="AJ37" s="671"/>
      <c r="AK37" s="671"/>
      <c r="AL37" s="671"/>
      <c r="AM37" s="671"/>
      <c r="AN37" s="671"/>
      <c r="AO37" s="671"/>
      <c r="AP37" s="671"/>
      <c r="AQ37" s="671"/>
      <c r="AR37" s="671"/>
      <c r="AS37" s="671"/>
      <c r="AT37" s="671"/>
      <c r="AU37" s="671"/>
      <c r="AV37" s="671"/>
      <c r="AW37" s="671"/>
      <c r="AX37" s="671"/>
      <c r="AY37" s="671"/>
      <c r="AZ37" s="671"/>
      <c r="BA37" s="671"/>
      <c r="BB37" s="671"/>
      <c r="BC37" s="671"/>
      <c r="BD37" s="671"/>
      <c r="BE37" s="671"/>
      <c r="BF37" s="671"/>
      <c r="BG37" s="671"/>
      <c r="BH37" s="671"/>
      <c r="BI37" s="671"/>
      <c r="BJ37" s="671"/>
      <c r="BK37" s="671"/>
      <c r="BL37" s="671"/>
      <c r="BM37" s="671"/>
      <c r="BN37" s="671"/>
      <c r="BO37" s="671"/>
      <c r="BP37" s="671"/>
      <c r="BQ37" s="671"/>
      <c r="BR37" s="671"/>
      <c r="BS37" s="671"/>
      <c r="BT37" s="671"/>
      <c r="BU37" s="671"/>
      <c r="BV37" s="671"/>
      <c r="BW37" s="671"/>
      <c r="BX37" s="671"/>
      <c r="BY37" s="671"/>
      <c r="BZ37" s="671"/>
      <c r="CA37" s="671"/>
      <c r="CB37" s="671"/>
      <c r="CC37" s="671"/>
      <c r="CD37" s="671"/>
      <c r="CE37" s="671"/>
      <c r="CF37" s="671"/>
    </row>
    <row r="38" spans="1:84" x14ac:dyDescent="0.25">
      <c r="A38" s="53"/>
      <c r="B38" s="56"/>
      <c r="C38" s="57"/>
      <c r="D38" s="58"/>
      <c r="E38" s="127" t="s">
        <v>104</v>
      </c>
      <c r="F38" s="128"/>
      <c r="G38" s="129" t="s">
        <v>40</v>
      </c>
      <c r="H38" s="129"/>
      <c r="I38" s="129"/>
      <c r="J38" s="127">
        <f xml:space="preserve"> SUM(L38:CF38)</f>
        <v>4892371.7370662019</v>
      </c>
      <c r="K38" s="127"/>
      <c r="L38" s="650">
        <f t="shared" ref="L38:AQ38" si="23" xml:space="preserve"> L34 - L36</f>
        <v>0</v>
      </c>
      <c r="M38" s="650">
        <f t="shared" si="23"/>
        <v>38315.174574291974</v>
      </c>
      <c r="N38" s="650">
        <f t="shared" si="23"/>
        <v>38315.174574291974</v>
      </c>
      <c r="O38" s="650">
        <f t="shared" si="23"/>
        <v>43104.571396078478</v>
      </c>
      <c r="P38" s="650">
        <f t="shared" si="23"/>
        <v>52683.365039651471</v>
      </c>
      <c r="Q38" s="650">
        <f t="shared" si="23"/>
        <v>56333.487931540309</v>
      </c>
      <c r="R38" s="650">
        <f t="shared" si="23"/>
        <v>51212.261755945736</v>
      </c>
      <c r="S38" s="650">
        <f t="shared" si="23"/>
        <v>40969.809404756583</v>
      </c>
      <c r="T38" s="650">
        <f t="shared" si="23"/>
        <v>35848.583229162017</v>
      </c>
      <c r="U38" s="650">
        <f t="shared" si="23"/>
        <v>35848.583229162017</v>
      </c>
      <c r="V38" s="650">
        <f t="shared" si="23"/>
        <v>35848.583229162017</v>
      </c>
      <c r="W38" s="650">
        <f t="shared" si="23"/>
        <v>35848.583229162017</v>
      </c>
      <c r="X38" s="650">
        <f t="shared" si="23"/>
        <v>35848.583229162017</v>
      </c>
      <c r="Y38" s="650">
        <f t="shared" si="23"/>
        <v>45219.646921121777</v>
      </c>
      <c r="Z38" s="650">
        <f t="shared" si="23"/>
        <v>45219.646921121777</v>
      </c>
      <c r="AA38" s="650">
        <f t="shared" si="23"/>
        <v>50872.102786261989</v>
      </c>
      <c r="AB38" s="650">
        <f t="shared" si="23"/>
        <v>62177.014516542418</v>
      </c>
      <c r="AC38" s="650">
        <f t="shared" si="23"/>
        <v>66205.588348494566</v>
      </c>
      <c r="AD38" s="650">
        <f t="shared" si="23"/>
        <v>60186.898498631417</v>
      </c>
      <c r="AE38" s="650">
        <f t="shared" si="23"/>
        <v>48149.518798905148</v>
      </c>
      <c r="AF38" s="650">
        <f t="shared" si="23"/>
        <v>42130.828949042014</v>
      </c>
      <c r="AG38" s="650">
        <f t="shared" si="23"/>
        <v>42130.828949042014</v>
      </c>
      <c r="AH38" s="650">
        <f t="shared" si="23"/>
        <v>42130.828949042014</v>
      </c>
      <c r="AI38" s="650">
        <f t="shared" si="23"/>
        <v>42130.828949042014</v>
      </c>
      <c r="AJ38" s="650">
        <f t="shared" si="23"/>
        <v>42130.828949042014</v>
      </c>
      <c r="AK38" s="650">
        <f t="shared" si="23"/>
        <v>52266.42510685404</v>
      </c>
      <c r="AL38" s="650">
        <f t="shared" si="23"/>
        <v>52266.42510685404</v>
      </c>
      <c r="AM38" s="650">
        <f t="shared" si="23"/>
        <v>58799.728245210805</v>
      </c>
      <c r="AN38" s="650">
        <f t="shared" si="23"/>
        <v>71866.334521924306</v>
      </c>
      <c r="AO38" s="650">
        <f t="shared" si="23"/>
        <v>76398.322890450581</v>
      </c>
      <c r="AP38" s="650">
        <f t="shared" si="23"/>
        <v>69453.020809500522</v>
      </c>
      <c r="AQ38" s="650">
        <f t="shared" si="23"/>
        <v>55562.41664760041</v>
      </c>
      <c r="AR38" s="650">
        <f t="shared" ref="AR38:BW38" si="24" xml:space="preserve"> AR34 - AR36</f>
        <v>48617.114566650373</v>
      </c>
      <c r="AS38" s="650">
        <f t="shared" si="24"/>
        <v>48617.114566650373</v>
      </c>
      <c r="AT38" s="650">
        <f t="shared" si="24"/>
        <v>48617.114566650373</v>
      </c>
      <c r="AU38" s="650">
        <f t="shared" si="24"/>
        <v>48617.114566650373</v>
      </c>
      <c r="AV38" s="650">
        <f t="shared" si="24"/>
        <v>48617.114566650373</v>
      </c>
      <c r="AW38" s="650">
        <f t="shared" si="24"/>
        <v>62711.066041831931</v>
      </c>
      <c r="AX38" s="650">
        <f t="shared" si="24"/>
        <v>62711.066041831931</v>
      </c>
      <c r="AY38" s="650">
        <f t="shared" si="24"/>
        <v>70549.949297060914</v>
      </c>
      <c r="AZ38" s="650">
        <f t="shared" si="24"/>
        <v>86227.715807518907</v>
      </c>
      <c r="BA38" s="650">
        <f t="shared" si="24"/>
        <v>91487.691532607525</v>
      </c>
      <c r="BB38" s="650">
        <f t="shared" si="24"/>
        <v>83170.628666006858</v>
      </c>
      <c r="BC38" s="650">
        <f t="shared" si="24"/>
        <v>66536.502932805495</v>
      </c>
      <c r="BD38" s="650">
        <f t="shared" si="24"/>
        <v>58219.440066204799</v>
      </c>
      <c r="BE38" s="650">
        <f t="shared" si="24"/>
        <v>58219.440066204799</v>
      </c>
      <c r="BF38" s="650">
        <f t="shared" si="24"/>
        <v>58219.440066204799</v>
      </c>
      <c r="BG38" s="650">
        <f t="shared" si="24"/>
        <v>58219.440066204799</v>
      </c>
      <c r="BH38" s="650">
        <f t="shared" si="24"/>
        <v>58219.440066204799</v>
      </c>
      <c r="BI38" s="650">
        <f t="shared" si="24"/>
        <v>78359.074390935362</v>
      </c>
      <c r="BJ38" s="650">
        <f t="shared" si="24"/>
        <v>78359.074390935362</v>
      </c>
      <c r="BK38" s="650">
        <f t="shared" si="24"/>
        <v>88153.958689802268</v>
      </c>
      <c r="BL38" s="650">
        <f t="shared" si="24"/>
        <v>107743.72728753611</v>
      </c>
      <c r="BM38" s="650">
        <f t="shared" si="24"/>
        <v>114121.85145834042</v>
      </c>
      <c r="BN38" s="650">
        <f t="shared" si="24"/>
        <v>103747.13768940035</v>
      </c>
      <c r="BO38" s="650">
        <f t="shared" si="24"/>
        <v>82997.710151520296</v>
      </c>
      <c r="BP38" s="650">
        <f t="shared" si="24"/>
        <v>72622.996382580255</v>
      </c>
      <c r="BQ38" s="650">
        <f t="shared" si="24"/>
        <v>72622.996382580255</v>
      </c>
      <c r="BR38" s="650">
        <f t="shared" si="24"/>
        <v>72622.996382580255</v>
      </c>
      <c r="BS38" s="650">
        <f t="shared" si="24"/>
        <v>72622.996382580255</v>
      </c>
      <c r="BT38" s="650">
        <f t="shared" si="24"/>
        <v>72622.996382580255</v>
      </c>
      <c r="BU38" s="650">
        <f t="shared" si="24"/>
        <v>99737.500610292322</v>
      </c>
      <c r="BV38" s="650">
        <f t="shared" si="24"/>
        <v>99737.500610292322</v>
      </c>
      <c r="BW38" s="650">
        <f t="shared" si="24"/>
        <v>112204.68818657887</v>
      </c>
      <c r="BX38" s="650">
        <f t="shared" ref="BX38:CE38" si="25" xml:space="preserve"> BX34 - BX36</f>
        <v>137139.06333915191</v>
      </c>
      <c r="BY38" s="650">
        <f t="shared" si="25"/>
        <v>145046.01360863715</v>
      </c>
      <c r="BZ38" s="650">
        <f t="shared" si="25"/>
        <v>131860.01237148829</v>
      </c>
      <c r="CA38" s="650">
        <f t="shared" si="25"/>
        <v>105488.00989719063</v>
      </c>
      <c r="CB38" s="650">
        <f t="shared" si="25"/>
        <v>92302.008660041829</v>
      </c>
      <c r="CC38" s="650">
        <f t="shared" si="25"/>
        <v>92302.008660041829</v>
      </c>
      <c r="CD38" s="650">
        <f t="shared" si="25"/>
        <v>92302.008660041829</v>
      </c>
      <c r="CE38" s="650">
        <f t="shared" si="25"/>
        <v>92302.008660041829</v>
      </c>
      <c r="CF38" s="650">
        <f t="shared" ref="CF38" si="26" xml:space="preserve"> CF34 - CF36</f>
        <v>92302.008660041829</v>
      </c>
    </row>
    <row r="39" spans="1:84" x14ac:dyDescent="0.25">
      <c r="A39" s="53"/>
      <c r="B39" s="56"/>
      <c r="C39" s="57"/>
      <c r="D39" s="58"/>
      <c r="E39" s="59"/>
      <c r="F39" s="61"/>
      <c r="G39" s="62"/>
      <c r="H39" s="62"/>
      <c r="I39" s="62"/>
      <c r="J39" s="552"/>
      <c r="K39" s="552"/>
      <c r="L39" s="555"/>
      <c r="M39" s="565"/>
      <c r="N39" s="555"/>
      <c r="O39" s="555"/>
      <c r="P39" s="555"/>
      <c r="Q39" s="555"/>
      <c r="R39" s="555"/>
      <c r="S39" s="555"/>
      <c r="T39" s="555"/>
      <c r="U39" s="555"/>
      <c r="V39" s="555"/>
      <c r="W39" s="555"/>
      <c r="X39" s="555"/>
      <c r="Y39" s="555"/>
      <c r="Z39" s="555"/>
      <c r="AA39" s="555"/>
      <c r="AB39" s="555"/>
      <c r="AC39" s="555"/>
      <c r="AD39" s="555"/>
      <c r="AE39" s="555"/>
      <c r="AF39" s="555"/>
      <c r="AG39" s="555"/>
      <c r="AH39" s="555"/>
      <c r="AI39" s="555"/>
      <c r="AJ39" s="555"/>
      <c r="AK39" s="555"/>
      <c r="AL39" s="555"/>
      <c r="AM39" s="555"/>
      <c r="AN39" s="555"/>
      <c r="AO39" s="555"/>
      <c r="AP39" s="555"/>
      <c r="AQ39" s="555"/>
      <c r="AR39" s="555"/>
      <c r="AS39" s="555"/>
      <c r="AT39" s="555"/>
      <c r="AU39" s="555"/>
      <c r="AV39" s="555"/>
      <c r="AW39" s="555"/>
      <c r="AX39" s="555"/>
      <c r="AY39" s="555"/>
      <c r="AZ39" s="555"/>
      <c r="BA39" s="555"/>
      <c r="BB39" s="555"/>
      <c r="BC39" s="555"/>
      <c r="BD39" s="555"/>
      <c r="BE39" s="555"/>
      <c r="BF39" s="555"/>
      <c r="BG39" s="555"/>
      <c r="BH39" s="555"/>
      <c r="BI39" s="555"/>
      <c r="BJ39" s="555"/>
      <c r="BK39" s="555"/>
      <c r="BL39" s="555"/>
      <c r="BM39" s="555"/>
      <c r="BN39" s="555"/>
      <c r="BO39" s="555"/>
      <c r="BP39" s="555"/>
      <c r="BQ39" s="555"/>
      <c r="BR39" s="555"/>
      <c r="BS39" s="555"/>
      <c r="BT39" s="555"/>
      <c r="BU39" s="555"/>
      <c r="BV39" s="555"/>
      <c r="BW39" s="555"/>
      <c r="BX39" s="555"/>
      <c r="BY39" s="555"/>
      <c r="BZ39" s="555"/>
      <c r="CA39" s="555"/>
      <c r="CB39" s="555"/>
      <c r="CC39" s="555"/>
      <c r="CD39" s="555"/>
      <c r="CE39" s="555"/>
      <c r="CF39" s="555"/>
    </row>
    <row r="40" spans="1:84" x14ac:dyDescent="0.25">
      <c r="A40" s="53"/>
      <c r="B40" s="56"/>
      <c r="C40" s="57"/>
      <c r="D40" s="58"/>
      <c r="E40" s="59"/>
      <c r="F40" s="61"/>
      <c r="G40" s="62"/>
      <c r="H40" s="62"/>
      <c r="I40" s="62"/>
      <c r="J40" s="552"/>
      <c r="K40" s="552"/>
      <c r="L40" s="555"/>
      <c r="M40" s="565"/>
      <c r="N40" s="555"/>
      <c r="O40" s="555"/>
      <c r="P40" s="555"/>
      <c r="Q40" s="555"/>
      <c r="R40" s="555"/>
      <c r="S40" s="555"/>
      <c r="T40" s="555"/>
      <c r="U40" s="555"/>
      <c r="V40" s="555"/>
      <c r="W40" s="555"/>
      <c r="X40" s="555"/>
      <c r="Y40" s="555"/>
      <c r="Z40" s="555"/>
      <c r="AA40" s="555"/>
      <c r="AB40" s="555"/>
      <c r="AC40" s="555"/>
      <c r="AD40" s="555"/>
      <c r="AE40" s="555"/>
      <c r="AF40" s="555"/>
      <c r="AG40" s="555"/>
      <c r="AH40" s="555"/>
      <c r="AI40" s="555"/>
      <c r="AJ40" s="555"/>
      <c r="AK40" s="555"/>
      <c r="AL40" s="555"/>
      <c r="AM40" s="555"/>
      <c r="AN40" s="555"/>
      <c r="AO40" s="555"/>
      <c r="AP40" s="555"/>
      <c r="AQ40" s="555"/>
      <c r="AR40" s="555"/>
      <c r="AS40" s="555"/>
      <c r="AT40" s="555"/>
      <c r="AU40" s="555"/>
      <c r="AV40" s="555"/>
      <c r="AW40" s="555"/>
      <c r="AX40" s="555"/>
      <c r="AY40" s="555"/>
      <c r="AZ40" s="555"/>
      <c r="BA40" s="555"/>
      <c r="BB40" s="555"/>
      <c r="BC40" s="555"/>
      <c r="BD40" s="555"/>
      <c r="BE40" s="555"/>
      <c r="BF40" s="555"/>
      <c r="BG40" s="555"/>
      <c r="BH40" s="555"/>
      <c r="BI40" s="555"/>
      <c r="BJ40" s="555"/>
      <c r="BK40" s="555"/>
      <c r="BL40" s="555"/>
      <c r="BM40" s="555"/>
      <c r="BN40" s="555"/>
      <c r="BO40" s="555"/>
      <c r="BP40" s="555"/>
      <c r="BQ40" s="555"/>
      <c r="BR40" s="555"/>
      <c r="BS40" s="555"/>
      <c r="BT40" s="555"/>
      <c r="BU40" s="555"/>
      <c r="BV40" s="555"/>
      <c r="BW40" s="555"/>
      <c r="BX40" s="555"/>
      <c r="BY40" s="555"/>
      <c r="BZ40" s="555"/>
      <c r="CA40" s="555"/>
      <c r="CB40" s="555"/>
      <c r="CC40" s="555"/>
      <c r="CD40" s="555"/>
      <c r="CE40" s="555"/>
      <c r="CF40" s="555"/>
    </row>
    <row r="41" spans="1:84" x14ac:dyDescent="0.25">
      <c r="A41" s="233" t="s">
        <v>156</v>
      </c>
      <c r="B41" s="234"/>
      <c r="C41" s="234"/>
      <c r="D41" s="235"/>
      <c r="E41" s="236"/>
      <c r="F41" s="237"/>
      <c r="G41" s="236"/>
      <c r="H41" s="236"/>
      <c r="I41" s="236"/>
      <c r="J41" s="549"/>
      <c r="K41" s="549"/>
      <c r="L41" s="549"/>
      <c r="M41" s="549"/>
      <c r="N41" s="549"/>
      <c r="O41" s="549"/>
      <c r="P41" s="549"/>
      <c r="Q41" s="549"/>
      <c r="R41" s="549"/>
      <c r="S41" s="549"/>
      <c r="T41" s="549"/>
      <c r="U41" s="549"/>
      <c r="V41" s="549"/>
      <c r="W41" s="549"/>
      <c r="X41" s="549"/>
      <c r="Y41" s="549"/>
      <c r="Z41" s="549"/>
      <c r="AA41" s="549"/>
      <c r="AB41" s="549"/>
      <c r="AC41" s="549"/>
      <c r="AD41" s="549"/>
      <c r="AE41" s="549"/>
      <c r="AF41" s="549"/>
      <c r="AG41" s="549"/>
      <c r="AH41" s="549"/>
      <c r="AI41" s="549"/>
      <c r="AJ41" s="549"/>
      <c r="AK41" s="549"/>
      <c r="AL41" s="549"/>
      <c r="AM41" s="549"/>
      <c r="AN41" s="549"/>
      <c r="AO41" s="549"/>
      <c r="AP41" s="549"/>
      <c r="AQ41" s="549"/>
      <c r="AR41" s="549"/>
      <c r="AS41" s="549"/>
      <c r="AT41" s="549"/>
      <c r="AU41" s="549"/>
      <c r="AV41" s="549"/>
      <c r="AW41" s="549"/>
      <c r="AX41" s="549"/>
      <c r="AY41" s="549"/>
      <c r="AZ41" s="549"/>
      <c r="BA41" s="549"/>
      <c r="BB41" s="549"/>
      <c r="BC41" s="549"/>
      <c r="BD41" s="549"/>
      <c r="BE41" s="549"/>
      <c r="BF41" s="549"/>
      <c r="BG41" s="549"/>
      <c r="BH41" s="549"/>
      <c r="BI41" s="549"/>
      <c r="BJ41" s="549"/>
      <c r="BK41" s="549"/>
      <c r="BL41" s="549"/>
      <c r="BM41" s="549"/>
      <c r="BN41" s="549"/>
      <c r="BO41" s="549"/>
      <c r="BP41" s="549"/>
      <c r="BQ41" s="549"/>
      <c r="BR41" s="549"/>
      <c r="BS41" s="549"/>
      <c r="BT41" s="549"/>
      <c r="BU41" s="549"/>
      <c r="BV41" s="549"/>
      <c r="BW41" s="549"/>
      <c r="BX41" s="549"/>
      <c r="BY41" s="549"/>
      <c r="BZ41" s="549"/>
      <c r="CA41" s="549"/>
      <c r="CB41" s="549"/>
      <c r="CC41" s="549"/>
      <c r="CD41" s="549"/>
      <c r="CE41" s="549"/>
      <c r="CF41" s="549"/>
    </row>
    <row r="42" spans="1:84" x14ac:dyDescent="0.25">
      <c r="AE42" s="334"/>
      <c r="AF42" s="334"/>
      <c r="AG42" s="334"/>
      <c r="AH42" s="334"/>
      <c r="AI42" s="334"/>
      <c r="AJ42" s="334"/>
      <c r="AK42" s="334"/>
      <c r="AL42" s="334"/>
      <c r="AM42" s="334"/>
      <c r="AN42" s="334"/>
      <c r="AO42" s="334"/>
      <c r="AP42" s="334"/>
      <c r="AQ42" s="334"/>
      <c r="AR42" s="334"/>
      <c r="AS42" s="334"/>
      <c r="AT42" s="334"/>
      <c r="AU42" s="334"/>
      <c r="AV42" s="334"/>
      <c r="AW42" s="334"/>
      <c r="AX42" s="334"/>
      <c r="AY42" s="334"/>
      <c r="AZ42" s="334"/>
      <c r="BA42" s="334"/>
      <c r="BB42" s="334"/>
      <c r="BC42" s="334"/>
      <c r="BD42" s="334"/>
      <c r="BE42" s="334"/>
      <c r="BF42" s="334"/>
      <c r="BG42" s="334"/>
      <c r="BH42" s="334"/>
      <c r="BI42" s="334"/>
      <c r="BJ42" s="334"/>
      <c r="BK42" s="334"/>
      <c r="BL42" s="334"/>
      <c r="BM42" s="334"/>
      <c r="BN42" s="334"/>
      <c r="BO42" s="334"/>
      <c r="BP42" s="334"/>
      <c r="BQ42" s="334"/>
      <c r="BR42" s="334"/>
      <c r="BS42" s="334"/>
      <c r="BT42" s="334"/>
      <c r="BU42" s="334"/>
      <c r="BV42" s="334"/>
      <c r="BW42" s="334"/>
      <c r="BX42" s="334"/>
      <c r="BY42" s="334"/>
      <c r="BZ42" s="334"/>
      <c r="CA42" s="334"/>
      <c r="CB42" s="334"/>
      <c r="CC42" s="334"/>
      <c r="CD42" s="334"/>
      <c r="CE42" s="334"/>
      <c r="CF42" s="334"/>
    </row>
    <row r="43" spans="1:84" x14ac:dyDescent="0.25">
      <c r="A43" s="116"/>
      <c r="B43" s="113"/>
      <c r="D43" s="114"/>
      <c r="E43" s="116" t="s">
        <v>58</v>
      </c>
      <c r="F43" s="115"/>
      <c r="G43" s="115"/>
      <c r="H43" s="115"/>
      <c r="I43" s="115"/>
      <c r="AE43" s="334"/>
      <c r="AF43" s="334"/>
      <c r="AG43" s="334"/>
      <c r="AH43" s="334"/>
      <c r="AI43" s="334"/>
      <c r="AJ43" s="334"/>
      <c r="AK43" s="334"/>
      <c r="AL43" s="334"/>
      <c r="AM43" s="334"/>
      <c r="AN43" s="334"/>
      <c r="AO43" s="334"/>
      <c r="AP43" s="334"/>
      <c r="AQ43" s="334"/>
      <c r="AR43" s="334"/>
      <c r="AS43" s="334"/>
      <c r="AT43" s="334"/>
      <c r="AU43" s="334"/>
      <c r="AV43" s="334"/>
      <c r="AW43" s="334"/>
      <c r="AX43" s="334"/>
      <c r="AY43" s="334"/>
      <c r="AZ43" s="334"/>
      <c r="BA43" s="334"/>
      <c r="BB43" s="334"/>
      <c r="BC43" s="334"/>
      <c r="BD43" s="334"/>
      <c r="BE43" s="334"/>
      <c r="BF43" s="334"/>
      <c r="BG43" s="334"/>
      <c r="BH43" s="334"/>
      <c r="BI43" s="334"/>
      <c r="BJ43" s="334"/>
      <c r="BK43" s="334"/>
      <c r="BL43" s="334"/>
      <c r="BM43" s="334"/>
      <c r="BN43" s="334"/>
      <c r="BO43" s="334"/>
      <c r="BP43" s="334"/>
      <c r="BQ43" s="334"/>
      <c r="BR43" s="334"/>
      <c r="BS43" s="334"/>
      <c r="BT43" s="334"/>
      <c r="BU43" s="334"/>
      <c r="BV43" s="334"/>
      <c r="BW43" s="334"/>
      <c r="BX43" s="334"/>
      <c r="BY43" s="334"/>
      <c r="BZ43" s="334"/>
      <c r="CA43" s="334"/>
      <c r="CB43" s="334"/>
      <c r="CC43" s="334"/>
      <c r="CD43" s="334"/>
      <c r="CE43" s="334"/>
      <c r="CF43" s="334"/>
    </row>
    <row r="44" spans="1:84" x14ac:dyDescent="0.25">
      <c r="A44" s="333"/>
      <c r="B44" s="333"/>
      <c r="D44" s="344"/>
      <c r="E44" s="339" t="s">
        <v>199</v>
      </c>
      <c r="F44" s="339"/>
      <c r="G44" s="339"/>
      <c r="H44" s="339"/>
      <c r="I44" s="339"/>
      <c r="J44" s="658"/>
      <c r="K44" s="658"/>
      <c r="L44" s="658"/>
      <c r="M44" s="658"/>
      <c r="N44" s="658"/>
      <c r="O44" s="658"/>
      <c r="P44" s="658"/>
      <c r="Q44" s="658"/>
      <c r="R44" s="658"/>
      <c r="S44" s="658"/>
      <c r="T44" s="658"/>
      <c r="U44" s="658"/>
      <c r="V44" s="658"/>
      <c r="W44" s="658"/>
      <c r="X44" s="658"/>
      <c r="Y44" s="658"/>
      <c r="Z44" s="658"/>
      <c r="AA44" s="658"/>
      <c r="AB44" s="658"/>
      <c r="AC44" s="658"/>
      <c r="AD44" s="658"/>
      <c r="AE44" s="658"/>
      <c r="AF44" s="658"/>
      <c r="AG44" s="658"/>
      <c r="AH44" s="658"/>
      <c r="AI44" s="658"/>
      <c r="AJ44" s="658"/>
      <c r="AK44" s="658"/>
      <c r="AL44" s="658"/>
      <c r="AM44" s="658"/>
      <c r="AN44" s="658"/>
      <c r="AO44" s="658"/>
      <c r="AP44" s="658"/>
      <c r="AQ44" s="658"/>
      <c r="AR44" s="658"/>
      <c r="AS44" s="658"/>
      <c r="AT44" s="658"/>
      <c r="AU44" s="658"/>
      <c r="AV44" s="658"/>
      <c r="AW44" s="658"/>
      <c r="AX44" s="658"/>
      <c r="AY44" s="658"/>
      <c r="AZ44" s="658"/>
      <c r="BA44" s="658"/>
      <c r="BB44" s="658"/>
      <c r="BC44" s="658"/>
      <c r="BD44" s="658"/>
      <c r="BE44" s="658"/>
      <c r="BF44" s="658"/>
      <c r="BG44" s="658"/>
      <c r="BH44" s="658"/>
      <c r="BI44" s="658"/>
      <c r="BJ44" s="658"/>
      <c r="BK44" s="658"/>
      <c r="BL44" s="658"/>
      <c r="BM44" s="658"/>
      <c r="BN44" s="658"/>
      <c r="BO44" s="658"/>
      <c r="BP44" s="658"/>
      <c r="BQ44" s="658"/>
      <c r="BR44" s="658"/>
      <c r="BS44" s="658"/>
      <c r="BT44" s="658"/>
      <c r="BU44" s="658"/>
      <c r="BV44" s="658"/>
      <c r="BW44" s="658"/>
      <c r="BX44" s="658"/>
      <c r="BY44" s="658"/>
      <c r="BZ44" s="658"/>
      <c r="CA44" s="658"/>
      <c r="CB44" s="658"/>
      <c r="CC44" s="658"/>
      <c r="CD44" s="658"/>
      <c r="CE44" s="658"/>
      <c r="CF44" s="658"/>
    </row>
    <row r="45" spans="1:84" x14ac:dyDescent="0.25">
      <c r="A45" s="116"/>
      <c r="B45" s="113"/>
      <c r="D45" s="114"/>
      <c r="E45" s="115"/>
      <c r="F45" s="115"/>
      <c r="G45" s="115"/>
      <c r="H45" s="115"/>
      <c r="I45" s="115"/>
      <c r="J45" s="649"/>
      <c r="K45" s="649"/>
      <c r="L45" s="649"/>
      <c r="M45" s="649"/>
      <c r="N45" s="649"/>
      <c r="O45" s="649"/>
      <c r="P45" s="649"/>
      <c r="Q45" s="649"/>
      <c r="R45" s="649"/>
      <c r="S45" s="649"/>
      <c r="T45" s="649"/>
      <c r="U45" s="649"/>
      <c r="V45" s="649"/>
      <c r="W45" s="649"/>
      <c r="X45" s="649"/>
      <c r="Y45" s="649"/>
      <c r="Z45" s="649"/>
      <c r="AA45" s="649"/>
      <c r="AB45" s="649"/>
      <c r="AC45" s="649"/>
      <c r="AD45" s="649"/>
      <c r="AE45" s="649"/>
      <c r="AF45" s="649"/>
      <c r="AG45" s="649"/>
      <c r="AH45" s="649"/>
      <c r="AI45" s="649"/>
      <c r="AJ45" s="649"/>
      <c r="AK45" s="649"/>
      <c r="AL45" s="649"/>
      <c r="AM45" s="649"/>
      <c r="AN45" s="649"/>
      <c r="AO45" s="649"/>
      <c r="AP45" s="649"/>
      <c r="AQ45" s="649"/>
      <c r="AR45" s="649"/>
      <c r="AS45" s="649"/>
      <c r="AT45" s="649"/>
      <c r="AU45" s="649"/>
      <c r="AV45" s="649"/>
      <c r="AW45" s="649"/>
      <c r="AX45" s="649"/>
      <c r="AY45" s="649"/>
      <c r="AZ45" s="649"/>
      <c r="BA45" s="649"/>
      <c r="BB45" s="649"/>
      <c r="BC45" s="649"/>
      <c r="BD45" s="649"/>
      <c r="BE45" s="649"/>
      <c r="BF45" s="649"/>
      <c r="BG45" s="649"/>
      <c r="BH45" s="649"/>
      <c r="BI45" s="649"/>
      <c r="BJ45" s="649"/>
      <c r="BK45" s="649"/>
      <c r="BL45" s="649"/>
      <c r="BM45" s="649"/>
      <c r="BN45" s="649"/>
      <c r="BO45" s="649"/>
      <c r="BP45" s="649"/>
      <c r="BQ45" s="649"/>
      <c r="BR45" s="649"/>
      <c r="BS45" s="649"/>
      <c r="BT45" s="649"/>
      <c r="BU45" s="649"/>
      <c r="BV45" s="649"/>
      <c r="BW45" s="649"/>
      <c r="BX45" s="649"/>
      <c r="BY45" s="649"/>
      <c r="BZ45" s="649"/>
      <c r="CA45" s="649"/>
      <c r="CB45" s="649"/>
      <c r="CC45" s="649"/>
      <c r="CD45" s="649"/>
      <c r="CE45" s="649"/>
      <c r="CF45" s="649"/>
    </row>
    <row r="46" spans="1:84" x14ac:dyDescent="0.25">
      <c r="A46" s="116"/>
      <c r="B46" s="113"/>
      <c r="D46" s="114"/>
      <c r="E46" s="179" t="s">
        <v>39</v>
      </c>
      <c r="F46" s="115"/>
      <c r="G46" s="115"/>
      <c r="H46" s="115"/>
      <c r="I46" s="115"/>
      <c r="J46" s="649"/>
      <c r="K46" s="649"/>
      <c r="L46" s="649"/>
      <c r="M46" s="649"/>
      <c r="N46" s="649"/>
      <c r="O46" s="649"/>
      <c r="P46" s="649"/>
      <c r="Q46" s="649"/>
      <c r="R46" s="649"/>
      <c r="S46" s="649"/>
      <c r="T46" s="649"/>
      <c r="U46" s="649"/>
      <c r="V46" s="649"/>
      <c r="W46" s="649"/>
      <c r="X46" s="649"/>
      <c r="Y46" s="649"/>
      <c r="Z46" s="649"/>
      <c r="AA46" s="649"/>
      <c r="AB46" s="649"/>
      <c r="AC46" s="649"/>
      <c r="AD46" s="649"/>
      <c r="AE46" s="649"/>
      <c r="AF46" s="649"/>
      <c r="AG46" s="649"/>
      <c r="AH46" s="649"/>
      <c r="AI46" s="649"/>
      <c r="AJ46" s="649"/>
      <c r="AK46" s="649"/>
      <c r="AL46" s="649"/>
      <c r="AM46" s="649"/>
      <c r="AN46" s="649"/>
      <c r="AO46" s="649"/>
      <c r="AP46" s="649"/>
      <c r="AQ46" s="649"/>
      <c r="AR46" s="649"/>
      <c r="AS46" s="649"/>
      <c r="AT46" s="649"/>
      <c r="AU46" s="649"/>
      <c r="AV46" s="649"/>
      <c r="AW46" s="649"/>
      <c r="AX46" s="649"/>
      <c r="AY46" s="649"/>
      <c r="AZ46" s="649"/>
      <c r="BA46" s="649"/>
      <c r="BB46" s="649"/>
      <c r="BC46" s="649"/>
      <c r="BD46" s="649"/>
      <c r="BE46" s="649"/>
      <c r="BF46" s="649"/>
      <c r="BG46" s="649"/>
      <c r="BH46" s="649"/>
      <c r="BI46" s="649"/>
      <c r="BJ46" s="649"/>
      <c r="BK46" s="649"/>
      <c r="BL46" s="649"/>
      <c r="BM46" s="649"/>
      <c r="BN46" s="649"/>
      <c r="BO46" s="649"/>
      <c r="BP46" s="649"/>
      <c r="BQ46" s="649"/>
      <c r="BR46" s="649"/>
      <c r="BS46" s="649"/>
      <c r="BT46" s="649"/>
      <c r="BU46" s="649"/>
      <c r="BV46" s="649"/>
      <c r="BW46" s="649"/>
      <c r="BX46" s="649"/>
      <c r="BY46" s="649"/>
      <c r="BZ46" s="649"/>
      <c r="CA46" s="649"/>
      <c r="CB46" s="649"/>
      <c r="CC46" s="649"/>
      <c r="CD46" s="649"/>
      <c r="CE46" s="649"/>
      <c r="CF46" s="649"/>
    </row>
    <row r="47" spans="1:84" x14ac:dyDescent="0.25">
      <c r="A47" s="333"/>
      <c r="B47" s="333"/>
      <c r="C47" s="337"/>
      <c r="D47" s="344"/>
      <c r="E47" s="339" t="str">
        <f xml:space="preserve"> VAT!E$66</f>
        <v>VAT receivable</v>
      </c>
      <c r="F47" s="335">
        <f xml:space="preserve"> VAT!F$66</f>
        <v>0</v>
      </c>
      <c r="G47" s="335" t="str">
        <f xml:space="preserve"> VAT!G$66</f>
        <v>GBP</v>
      </c>
      <c r="H47" s="335">
        <f xml:space="preserve"> VAT!H$66</f>
        <v>0</v>
      </c>
      <c r="I47" s="335">
        <f xml:space="preserve"> VAT!I$66</f>
        <v>0</v>
      </c>
      <c r="J47" s="649">
        <f xml:space="preserve"> VAT!J$66</f>
        <v>0</v>
      </c>
      <c r="K47" s="649">
        <f xml:space="preserve"> VAT!K$66</f>
        <v>0</v>
      </c>
      <c r="L47" s="649">
        <f xml:space="preserve"> VAT!L$66</f>
        <v>0</v>
      </c>
      <c r="M47" s="649">
        <f xml:space="preserve"> VAT!M$66</f>
        <v>0</v>
      </c>
      <c r="N47" s="649">
        <f xml:space="preserve"> VAT!N$66</f>
        <v>0</v>
      </c>
      <c r="O47" s="649">
        <f xml:space="preserve"> VAT!O$66</f>
        <v>0</v>
      </c>
      <c r="P47" s="649">
        <f xml:space="preserve"> VAT!P$66</f>
        <v>0</v>
      </c>
      <c r="Q47" s="649">
        <f xml:space="preserve"> VAT!Q$66</f>
        <v>0</v>
      </c>
      <c r="R47" s="649">
        <f xml:space="preserve"> VAT!R$66</f>
        <v>0</v>
      </c>
      <c r="S47" s="649">
        <f xml:space="preserve"> VAT!S$66</f>
        <v>0</v>
      </c>
      <c r="T47" s="649">
        <f xml:space="preserve"> VAT!T$66</f>
        <v>0</v>
      </c>
      <c r="U47" s="649">
        <f xml:space="preserve"> VAT!U$66</f>
        <v>0</v>
      </c>
      <c r="V47" s="649">
        <f xml:space="preserve"> VAT!V$66</f>
        <v>0</v>
      </c>
      <c r="W47" s="649">
        <f xml:space="preserve"> VAT!W$66</f>
        <v>0</v>
      </c>
      <c r="X47" s="649">
        <f xml:space="preserve"> VAT!X$66</f>
        <v>0</v>
      </c>
      <c r="Y47" s="649">
        <f xml:space="preserve"> VAT!Y$66</f>
        <v>0</v>
      </c>
      <c r="Z47" s="649">
        <f xml:space="preserve"> VAT!Z$66</f>
        <v>0</v>
      </c>
      <c r="AA47" s="649">
        <f xml:space="preserve"> VAT!AA$66</f>
        <v>0</v>
      </c>
      <c r="AB47" s="649">
        <f xml:space="preserve"> VAT!AB$66</f>
        <v>0</v>
      </c>
      <c r="AC47" s="649">
        <f xml:space="preserve"> VAT!AC$66</f>
        <v>0</v>
      </c>
      <c r="AD47" s="649">
        <f xml:space="preserve"> VAT!AD$66</f>
        <v>0</v>
      </c>
      <c r="AE47" s="649">
        <f xml:space="preserve"> VAT!AE$66</f>
        <v>0</v>
      </c>
      <c r="AF47" s="649">
        <f xml:space="preserve"> VAT!AF$66</f>
        <v>0</v>
      </c>
      <c r="AG47" s="649">
        <f xml:space="preserve"> VAT!AG$66</f>
        <v>0</v>
      </c>
      <c r="AH47" s="649">
        <f xml:space="preserve"> VAT!AH$66</f>
        <v>0</v>
      </c>
      <c r="AI47" s="649">
        <f xml:space="preserve"> VAT!AI$66</f>
        <v>0</v>
      </c>
      <c r="AJ47" s="649">
        <f xml:space="preserve"> VAT!AJ$66</f>
        <v>0</v>
      </c>
      <c r="AK47" s="649">
        <f xml:space="preserve"> VAT!AK$66</f>
        <v>0</v>
      </c>
      <c r="AL47" s="649">
        <f xml:space="preserve"> VAT!AL$66</f>
        <v>0</v>
      </c>
      <c r="AM47" s="649">
        <f xml:space="preserve"> VAT!AM$66</f>
        <v>0</v>
      </c>
      <c r="AN47" s="649">
        <f xml:space="preserve"> VAT!AN$66</f>
        <v>0</v>
      </c>
      <c r="AO47" s="649">
        <f xml:space="preserve"> VAT!AO$66</f>
        <v>0</v>
      </c>
      <c r="AP47" s="649">
        <f xml:space="preserve"> VAT!AP$66</f>
        <v>0</v>
      </c>
      <c r="AQ47" s="649">
        <f xml:space="preserve"> VAT!AQ$66</f>
        <v>0</v>
      </c>
      <c r="AR47" s="649">
        <f xml:space="preserve"> VAT!AR$66</f>
        <v>0</v>
      </c>
      <c r="AS47" s="649">
        <f xml:space="preserve"> VAT!AS$66</f>
        <v>0</v>
      </c>
      <c r="AT47" s="649">
        <f xml:space="preserve"> VAT!AT$66</f>
        <v>0</v>
      </c>
      <c r="AU47" s="649">
        <f xml:space="preserve"> VAT!AU$66</f>
        <v>0</v>
      </c>
      <c r="AV47" s="649">
        <f xml:space="preserve"> VAT!AV$66</f>
        <v>0</v>
      </c>
      <c r="AW47" s="649">
        <f xml:space="preserve"> VAT!AW$66</f>
        <v>0</v>
      </c>
      <c r="AX47" s="649">
        <f xml:space="preserve"> VAT!AX$66</f>
        <v>0</v>
      </c>
      <c r="AY47" s="649">
        <f xml:space="preserve"> VAT!AY$66</f>
        <v>0</v>
      </c>
      <c r="AZ47" s="649">
        <f xml:space="preserve"> VAT!AZ$66</f>
        <v>0</v>
      </c>
      <c r="BA47" s="649">
        <f xml:space="preserve"> VAT!BA$66</f>
        <v>0</v>
      </c>
      <c r="BB47" s="649">
        <f xml:space="preserve"> VAT!BB$66</f>
        <v>0</v>
      </c>
      <c r="BC47" s="649">
        <f xml:space="preserve"> VAT!BC$66</f>
        <v>0</v>
      </c>
      <c r="BD47" s="649">
        <f xml:space="preserve"> VAT!BD$66</f>
        <v>0</v>
      </c>
      <c r="BE47" s="649">
        <f xml:space="preserve"> VAT!BE$66</f>
        <v>0</v>
      </c>
      <c r="BF47" s="649">
        <f xml:space="preserve"> VAT!BF$66</f>
        <v>0</v>
      </c>
      <c r="BG47" s="649">
        <f xml:space="preserve"> VAT!BG$66</f>
        <v>0</v>
      </c>
      <c r="BH47" s="649">
        <f xml:space="preserve"> VAT!BH$66</f>
        <v>0</v>
      </c>
      <c r="BI47" s="649">
        <f xml:space="preserve"> VAT!BI$66</f>
        <v>0</v>
      </c>
      <c r="BJ47" s="649">
        <f xml:space="preserve"> VAT!BJ$66</f>
        <v>0</v>
      </c>
      <c r="BK47" s="649">
        <f xml:space="preserve"> VAT!BK$66</f>
        <v>0</v>
      </c>
      <c r="BL47" s="649">
        <f xml:space="preserve"> VAT!BL$66</f>
        <v>0</v>
      </c>
      <c r="BM47" s="649">
        <f xml:space="preserve"> VAT!BM$66</f>
        <v>0</v>
      </c>
      <c r="BN47" s="649">
        <f xml:space="preserve"> VAT!BN$66</f>
        <v>0</v>
      </c>
      <c r="BO47" s="649">
        <f xml:space="preserve"> VAT!BO$66</f>
        <v>0</v>
      </c>
      <c r="BP47" s="649">
        <f xml:space="preserve"> VAT!BP$66</f>
        <v>0</v>
      </c>
      <c r="BQ47" s="649">
        <f xml:space="preserve"> VAT!BQ$66</f>
        <v>0</v>
      </c>
      <c r="BR47" s="649">
        <f xml:space="preserve"> VAT!BR$66</f>
        <v>0</v>
      </c>
      <c r="BS47" s="649">
        <f xml:space="preserve"> VAT!BS$66</f>
        <v>0</v>
      </c>
      <c r="BT47" s="649">
        <f xml:space="preserve"> VAT!BT$66</f>
        <v>0</v>
      </c>
      <c r="BU47" s="649">
        <f xml:space="preserve"> VAT!BU$66</f>
        <v>0</v>
      </c>
      <c r="BV47" s="649">
        <f xml:space="preserve"> VAT!BV$66</f>
        <v>0</v>
      </c>
      <c r="BW47" s="649">
        <f xml:space="preserve"> VAT!BW$66</f>
        <v>0</v>
      </c>
      <c r="BX47" s="649">
        <f xml:space="preserve"> VAT!BX$66</f>
        <v>0</v>
      </c>
      <c r="BY47" s="649">
        <f xml:space="preserve"> VAT!BY$66</f>
        <v>0</v>
      </c>
      <c r="BZ47" s="649">
        <f xml:space="preserve"> VAT!BZ$66</f>
        <v>0</v>
      </c>
      <c r="CA47" s="649">
        <f xml:space="preserve"> VAT!CA$66</f>
        <v>0</v>
      </c>
      <c r="CB47" s="649">
        <f xml:space="preserve"> VAT!CB$66</f>
        <v>0</v>
      </c>
      <c r="CC47" s="649">
        <f xml:space="preserve"> VAT!CC$66</f>
        <v>0</v>
      </c>
      <c r="CD47" s="649">
        <f xml:space="preserve"> VAT!CD$66</f>
        <v>0</v>
      </c>
      <c r="CE47" s="649">
        <f xml:space="preserve"> VAT!CE$66</f>
        <v>0</v>
      </c>
      <c r="CF47" s="649">
        <f xml:space="preserve"> VAT!CF$66</f>
        <v>0</v>
      </c>
    </row>
    <row r="48" spans="1:84" x14ac:dyDescent="0.25">
      <c r="A48" s="333"/>
      <c r="B48" s="333"/>
      <c r="C48" s="337"/>
      <c r="D48" s="344"/>
      <c r="E48" s="339" t="str">
        <f xml:space="preserve"> 'Profit&amp;Cash'!E$25</f>
        <v>Cash balance</v>
      </c>
      <c r="F48" s="339">
        <f xml:space="preserve"> 'Profit&amp;Cash'!F$25</f>
        <v>0</v>
      </c>
      <c r="G48" s="339" t="str">
        <f xml:space="preserve"> 'Profit&amp;Cash'!G$25</f>
        <v>GBP</v>
      </c>
      <c r="H48" s="339">
        <f xml:space="preserve"> 'Profit&amp;Cash'!H$25</f>
        <v>0</v>
      </c>
      <c r="I48" s="339">
        <f xml:space="preserve"> 'Profit&amp;Cash'!I$25</f>
        <v>0</v>
      </c>
      <c r="J48" s="658">
        <f xml:space="preserve"> 'Profit&amp;Cash'!J$25</f>
        <v>0</v>
      </c>
      <c r="K48" s="658">
        <f xml:space="preserve"> 'Profit&amp;Cash'!K$25</f>
        <v>0</v>
      </c>
      <c r="L48" s="658">
        <f xml:space="preserve"> 'Profit&amp;Cash'!L$25</f>
        <v>174325</v>
      </c>
      <c r="M48" s="658">
        <f xml:space="preserve"> 'Profit&amp;Cash'!M$25</f>
        <v>215978.20948915038</v>
      </c>
      <c r="N48" s="658">
        <f xml:space="preserve"> 'Profit&amp;Cash'!N$25</f>
        <v>261956.41897830076</v>
      </c>
      <c r="O48" s="658">
        <f xml:space="preserve"> 'Profit&amp;Cash'!O$25</f>
        <v>313681.90465359495</v>
      </c>
      <c r="P48" s="658">
        <f xml:space="preserve"> 'Profit&amp;Cash'!P$25</f>
        <v>352954.95859224425</v>
      </c>
      <c r="Q48" s="658">
        <f xml:space="preserve"> 'Profit&amp;Cash'!Q$25</f>
        <v>420555.1441100926</v>
      </c>
      <c r="R48" s="658">
        <f xml:space="preserve"> 'Profit&amp;Cash'!R$25</f>
        <v>482009.85821722751</v>
      </c>
      <c r="S48" s="658">
        <f xml:space="preserve"> 'Profit&amp;Cash'!S$25</f>
        <v>499127.80655750789</v>
      </c>
      <c r="T48" s="658">
        <f xml:space="preserve"> 'Profit&amp;Cash'!T$25</f>
        <v>542146.10643250227</v>
      </c>
      <c r="U48" s="658">
        <f xml:space="preserve"> 'Profit&amp;Cash'!U$25</f>
        <v>585164.40630749671</v>
      </c>
      <c r="V48" s="658">
        <f xml:space="preserve"> 'Profit&amp;Cash'!V$25</f>
        <v>605649.31100987503</v>
      </c>
      <c r="W48" s="658">
        <f xml:space="preserve"> 'Profit&amp;Cash'!W$25</f>
        <v>648667.61088486947</v>
      </c>
      <c r="X48" s="658">
        <f xml:space="preserve"> 'Profit&amp;Cash'!X$25</f>
        <v>691685.91075986391</v>
      </c>
      <c r="Y48" s="658">
        <f xml:space="preserve"> 'Profit&amp;Cash'!Y$25</f>
        <v>724440.33712771279</v>
      </c>
      <c r="Z48" s="658">
        <f xml:space="preserve"> 'Profit&amp;Cash'!Z$25</f>
        <v>778703.91343305889</v>
      </c>
      <c r="AA48" s="658">
        <f xml:space="preserve"> 'Profit&amp;Cash'!AA$25</f>
        <v>839750.4367765733</v>
      </c>
      <c r="AB48" s="658">
        <f xml:space="preserve"> 'Profit&amp;Cash'!AB$25</f>
        <v>886100.57487072307</v>
      </c>
      <c r="AC48" s="658">
        <f xml:space="preserve"> 'Profit&amp;Cash'!AC$25</f>
        <v>965547.28088891658</v>
      </c>
      <c r="AD48" s="658">
        <f xml:space="preserve"> 'Profit&amp;Cash'!AD$25</f>
        <v>1037771.5590872742</v>
      </c>
      <c r="AE48" s="658">
        <f xml:space="preserve"> 'Profit&amp;Cash'!AE$25</f>
        <v>1057837.0813732268</v>
      </c>
      <c r="AF48" s="658">
        <f xml:space="preserve"> 'Profit&amp;Cash'!AF$25</f>
        <v>1108394.0761120773</v>
      </c>
      <c r="AG48" s="658">
        <f xml:space="preserve"> 'Profit&amp;Cash'!AG$25</f>
        <v>1158951.0708509278</v>
      </c>
      <c r="AH48" s="658">
        <f xml:space="preserve"> 'Profit&amp;Cash'!AH$25</f>
        <v>1183025.8302503803</v>
      </c>
      <c r="AI48" s="658">
        <f xml:space="preserve"> 'Profit&amp;Cash'!AI$25</f>
        <v>1233582.8249892308</v>
      </c>
      <c r="AJ48" s="658">
        <f xml:space="preserve"> 'Profit&amp;Cash'!AJ$25</f>
        <v>1284139.8197280813</v>
      </c>
      <c r="AK48" s="658">
        <f xml:space="preserve"> 'Profit&amp;Cash'!AK$25</f>
        <v>1321581.0324868809</v>
      </c>
      <c r="AL48" s="658">
        <f xml:space="preserve"> 'Profit&amp;Cash'!AL$25</f>
        <v>1384300.7426151058</v>
      </c>
      <c r="AM48" s="658">
        <f xml:space="preserve"> 'Profit&amp;Cash'!AM$25</f>
        <v>1454860.4165093587</v>
      </c>
      <c r="AN48" s="658">
        <f xml:space="preserve"> 'Profit&amp;Cash'!AN$25</f>
        <v>1508433.5022438841</v>
      </c>
      <c r="AO48" s="658">
        <f xml:space="preserve"> 'Profit&amp;Cash'!AO$25</f>
        <v>1600111.4897124248</v>
      </c>
      <c r="AP48" s="658">
        <f xml:space="preserve"> 'Profit&amp;Cash'!AP$25</f>
        <v>1683455.1146838255</v>
      </c>
      <c r="AQ48" s="658">
        <f xml:space="preserve"> 'Profit&amp;Cash'!AQ$25</f>
        <v>1706586.4790165708</v>
      </c>
      <c r="AR48" s="658">
        <f xml:space="preserve"> 'Profit&amp;Cash'!AR$25</f>
        <v>1764927.0164965512</v>
      </c>
      <c r="AS48" s="658">
        <f xml:space="preserve"> 'Profit&amp;Cash'!AS$25</f>
        <v>1823267.5539765316</v>
      </c>
      <c r="AT48" s="658">
        <f xml:space="preserve"> 'Profit&amp;Cash'!AT$25</f>
        <v>1851048.7623003318</v>
      </c>
      <c r="AU48" s="658">
        <f xml:space="preserve"> 'Profit&amp;Cash'!AU$25</f>
        <v>1909389.2997803122</v>
      </c>
      <c r="AV48" s="658">
        <f xml:space="preserve"> 'Profit&amp;Cash'!AV$25</f>
        <v>1967729.8372602926</v>
      </c>
      <c r="AW48" s="658">
        <f xml:space="preserve"> 'Profit&amp;Cash'!AW$25</f>
        <v>2013812.8477705007</v>
      </c>
      <c r="AX48" s="658">
        <f xml:space="preserve"> 'Profit&amp;Cash'!AX$25</f>
        <v>2089066.127020699</v>
      </c>
      <c r="AY48" s="658">
        <f xml:space="preserve"> 'Profit&amp;Cash'!AY$25</f>
        <v>2173726.0661771721</v>
      </c>
      <c r="AZ48" s="658">
        <f xml:space="preserve"> 'Profit&amp;Cash'!AZ$25</f>
        <v>2238004.9088700498</v>
      </c>
      <c r="BA48" s="658">
        <f xml:space="preserve"> 'Profit&amp;Cash'!BA$25</f>
        <v>2347790.1387091787</v>
      </c>
      <c r="BB48" s="658">
        <f xml:space="preserve"> 'Profit&amp;Cash'!BB$25</f>
        <v>2447594.893108387</v>
      </c>
      <c r="BC48" s="658">
        <f xml:space="preserve"> 'Profit&amp;Cash'!BC$25</f>
        <v>2475261.4894265272</v>
      </c>
      <c r="BD48" s="658">
        <f xml:space="preserve"> 'Profit&amp;Cash'!BD$25</f>
        <v>2545124.8175059729</v>
      </c>
      <c r="BE48" s="658">
        <f xml:space="preserve"> 'Profit&amp;Cash'!BE$25</f>
        <v>2614988.1455854187</v>
      </c>
      <c r="BF48" s="658">
        <f xml:space="preserve"> 'Profit&amp;Cash'!BF$25</f>
        <v>2648256.3970518215</v>
      </c>
      <c r="BG48" s="658">
        <f xml:space="preserve"> 'Profit&amp;Cash'!BG$25</f>
        <v>2718119.7251312672</v>
      </c>
      <c r="BH48" s="658">
        <f xml:space="preserve"> 'Profit&amp;Cash'!BH$25</f>
        <v>2787983.053210713</v>
      </c>
      <c r="BI48" s="658">
        <f xml:space="preserve"> 'Profit&amp;Cash'!BI$25</f>
        <v>2847082.2784401127</v>
      </c>
      <c r="BJ48" s="658">
        <f xml:space="preserve"> 'Profit&amp;Cash'!BJ$25</f>
        <v>2941113.1677092351</v>
      </c>
      <c r="BK48" s="658">
        <f xml:space="preserve"> 'Profit&amp;Cash'!BK$25</f>
        <v>3046897.9181369976</v>
      </c>
      <c r="BL48" s="658">
        <f xml:space="preserve"> 'Profit&amp;Cash'!BL$25</f>
        <v>3127215.9693877064</v>
      </c>
      <c r="BM48" s="658">
        <f xml:space="preserve"> 'Profit&amp;Cash'!BM$25</f>
        <v>3264162.1911377148</v>
      </c>
      <c r="BN48" s="658">
        <f xml:space="preserve"> 'Profit&amp;Cash'!BN$25</f>
        <v>3388658.7563649951</v>
      </c>
      <c r="BO48" s="658">
        <f xml:space="preserve"> 'Profit&amp;Cash'!BO$25</f>
        <v>3423133.4652597643</v>
      </c>
      <c r="BP48" s="658">
        <f xml:space="preserve"> 'Profit&amp;Cash'!BP$25</f>
        <v>3510281.0609188606</v>
      </c>
      <c r="BQ48" s="658">
        <f xml:space="preserve"> 'Profit&amp;Cash'!BQ$25</f>
        <v>3597428.6565779569</v>
      </c>
      <c r="BR48" s="658">
        <f xml:space="preserve"> 'Profit&amp;Cash'!BR$25</f>
        <v>3638927.5116537171</v>
      </c>
      <c r="BS48" s="658">
        <f xml:space="preserve"> 'Profit&amp;Cash'!BS$25</f>
        <v>3726075.1073128134</v>
      </c>
      <c r="BT48" s="658">
        <f xml:space="preserve"> 'Profit&amp;Cash'!BT$25</f>
        <v>3813222.7029719097</v>
      </c>
      <c r="BU48" s="658">
        <f xml:space="preserve"> 'Profit&amp;Cash'!BU$25</f>
        <v>3889333.9058747124</v>
      </c>
      <c r="BV48" s="658">
        <f xml:space="preserve"> 'Profit&amp;Cash'!BV$25</f>
        <v>4009018.906607063</v>
      </c>
      <c r="BW48" s="658">
        <f xml:space="preserve"> 'Profit&amp;Cash'!BW$25</f>
        <v>4143664.5324309575</v>
      </c>
      <c r="BX48" s="658">
        <f xml:space="preserve"> 'Profit&amp;Cash'!BX$25</f>
        <v>4245895.4705565069</v>
      </c>
      <c r="BY48" s="658">
        <f xml:space="preserve"> 'Profit&amp;Cash'!BY$25</f>
        <v>4419950.6868868712</v>
      </c>
      <c r="BZ48" s="658">
        <f xml:space="preserve"> 'Profit&amp;Cash'!BZ$25</f>
        <v>4578182.7017326569</v>
      </c>
      <c r="CA48" s="658">
        <f xml:space="preserve"> 'Profit&amp;Cash'!CA$25</f>
        <v>4621959.2957454305</v>
      </c>
      <c r="CB48" s="658">
        <f xml:space="preserve"> 'Profit&amp;Cash'!CB$25</f>
        <v>4732721.7061374811</v>
      </c>
      <c r="CC48" s="658">
        <f xml:space="preserve"> 'Profit&amp;Cash'!CC$25</f>
        <v>4843484.1165295318</v>
      </c>
      <c r="CD48" s="658">
        <f xml:space="preserve"> 'Profit&amp;Cash'!CD$25</f>
        <v>4896228.1214781273</v>
      </c>
      <c r="CE48" s="658">
        <f xml:space="preserve"> 'Profit&amp;Cash'!CE$25</f>
        <v>5006990.5318701779</v>
      </c>
      <c r="CF48" s="658">
        <f xml:space="preserve"> 'Profit&amp;Cash'!CF$25</f>
        <v>5117752.9422622286</v>
      </c>
    </row>
    <row r="49" spans="1:84" x14ac:dyDescent="0.25">
      <c r="A49" s="182"/>
      <c r="B49" s="179"/>
      <c r="D49" s="180"/>
      <c r="E49" s="184"/>
      <c r="F49" s="181"/>
      <c r="G49" s="181"/>
      <c r="H49" s="181"/>
      <c r="I49" s="181"/>
      <c r="J49" s="649"/>
      <c r="K49" s="649"/>
      <c r="L49" s="649"/>
      <c r="M49" s="649"/>
      <c r="N49" s="649"/>
      <c r="O49" s="649"/>
      <c r="P49" s="649"/>
      <c r="Q49" s="649"/>
      <c r="R49" s="649"/>
      <c r="S49" s="649"/>
      <c r="T49" s="649"/>
      <c r="U49" s="649"/>
      <c r="V49" s="649"/>
      <c r="W49" s="649"/>
      <c r="X49" s="649"/>
      <c r="Y49" s="649"/>
      <c r="Z49" s="649"/>
      <c r="AA49" s="649"/>
      <c r="AB49" s="649"/>
      <c r="AC49" s="649"/>
      <c r="AD49" s="649"/>
      <c r="AE49" s="649"/>
      <c r="AF49" s="649"/>
      <c r="AG49" s="649"/>
      <c r="AH49" s="649"/>
      <c r="AI49" s="649"/>
      <c r="AJ49" s="649"/>
      <c r="AK49" s="649"/>
      <c r="AL49" s="649"/>
      <c r="AM49" s="649"/>
      <c r="AN49" s="649"/>
      <c r="AO49" s="649"/>
      <c r="AP49" s="649"/>
      <c r="AQ49" s="649"/>
      <c r="AR49" s="649"/>
      <c r="AS49" s="649"/>
      <c r="AT49" s="649"/>
      <c r="AU49" s="649"/>
      <c r="AV49" s="649"/>
      <c r="AW49" s="649"/>
      <c r="AX49" s="649"/>
      <c r="AY49" s="649"/>
      <c r="AZ49" s="649"/>
      <c r="BA49" s="649"/>
      <c r="BB49" s="649"/>
      <c r="BC49" s="649"/>
      <c r="BD49" s="649"/>
      <c r="BE49" s="649"/>
      <c r="BF49" s="649"/>
      <c r="BG49" s="649"/>
      <c r="BH49" s="649"/>
      <c r="BI49" s="649"/>
      <c r="BJ49" s="649"/>
      <c r="BK49" s="649"/>
      <c r="BL49" s="649"/>
      <c r="BM49" s="649"/>
      <c r="BN49" s="649"/>
      <c r="BO49" s="649"/>
      <c r="BP49" s="649"/>
      <c r="BQ49" s="649"/>
      <c r="BR49" s="649"/>
      <c r="BS49" s="649"/>
      <c r="BT49" s="649"/>
      <c r="BU49" s="649"/>
      <c r="BV49" s="649"/>
      <c r="BW49" s="649"/>
      <c r="BX49" s="649"/>
      <c r="BY49" s="649"/>
      <c r="BZ49" s="649"/>
      <c r="CA49" s="649"/>
      <c r="CB49" s="649"/>
      <c r="CC49" s="649"/>
      <c r="CD49" s="649"/>
      <c r="CE49" s="649"/>
      <c r="CF49" s="649"/>
    </row>
    <row r="50" spans="1:84" x14ac:dyDescent="0.25">
      <c r="A50" s="116"/>
      <c r="B50" s="113"/>
      <c r="D50" s="114"/>
      <c r="E50" s="179" t="s">
        <v>57</v>
      </c>
      <c r="F50" s="115"/>
      <c r="G50" s="115"/>
      <c r="H50" s="115"/>
      <c r="I50" s="115"/>
      <c r="J50" s="649"/>
      <c r="K50" s="649"/>
      <c r="L50" s="649"/>
      <c r="M50" s="649"/>
      <c r="N50" s="649"/>
      <c r="O50" s="649"/>
      <c r="P50" s="649"/>
      <c r="Q50" s="649"/>
      <c r="R50" s="649"/>
      <c r="S50" s="649"/>
      <c r="T50" s="649"/>
      <c r="U50" s="649"/>
      <c r="V50" s="649"/>
      <c r="W50" s="649"/>
      <c r="X50" s="649"/>
      <c r="Y50" s="649"/>
      <c r="Z50" s="649"/>
      <c r="AA50" s="649"/>
      <c r="AB50" s="649"/>
      <c r="AC50" s="649"/>
      <c r="AD50" s="649"/>
      <c r="AE50" s="649"/>
      <c r="AF50" s="649"/>
      <c r="AG50" s="649"/>
      <c r="AH50" s="649"/>
      <c r="AI50" s="649"/>
      <c r="AJ50" s="649"/>
      <c r="AK50" s="649"/>
      <c r="AL50" s="649"/>
      <c r="AM50" s="649"/>
      <c r="AN50" s="649"/>
      <c r="AO50" s="649"/>
      <c r="AP50" s="649"/>
      <c r="AQ50" s="649"/>
      <c r="AR50" s="649"/>
      <c r="AS50" s="649"/>
      <c r="AT50" s="649"/>
      <c r="AU50" s="649"/>
      <c r="AV50" s="649"/>
      <c r="AW50" s="649"/>
      <c r="AX50" s="649"/>
      <c r="AY50" s="649"/>
      <c r="AZ50" s="649"/>
      <c r="BA50" s="649"/>
      <c r="BB50" s="649"/>
      <c r="BC50" s="649"/>
      <c r="BD50" s="649"/>
      <c r="BE50" s="649"/>
      <c r="BF50" s="649"/>
      <c r="BG50" s="649"/>
      <c r="BH50" s="649"/>
      <c r="BI50" s="649"/>
      <c r="BJ50" s="649"/>
      <c r="BK50" s="649"/>
      <c r="BL50" s="649"/>
      <c r="BM50" s="649"/>
      <c r="BN50" s="649"/>
      <c r="BO50" s="649"/>
      <c r="BP50" s="649"/>
      <c r="BQ50" s="649"/>
      <c r="BR50" s="649"/>
      <c r="BS50" s="649"/>
      <c r="BT50" s="649"/>
      <c r="BU50" s="649"/>
      <c r="BV50" s="649"/>
      <c r="BW50" s="649"/>
      <c r="BX50" s="649"/>
      <c r="BY50" s="649"/>
      <c r="BZ50" s="649"/>
      <c r="CA50" s="649"/>
      <c r="CB50" s="649"/>
      <c r="CC50" s="649"/>
      <c r="CD50" s="649"/>
      <c r="CE50" s="649"/>
      <c r="CF50" s="649"/>
    </row>
    <row r="51" spans="1:84" x14ac:dyDescent="0.25">
      <c r="A51" s="336"/>
      <c r="B51" s="333"/>
      <c r="C51" s="337"/>
      <c r="D51" s="334"/>
      <c r="E51" s="339" t="str">
        <f xml:space="preserve"> VAT!E$67</f>
        <v>VAT payable</v>
      </c>
      <c r="F51" s="335">
        <f xml:space="preserve"> VAT!F$67</f>
        <v>0</v>
      </c>
      <c r="G51" s="335" t="str">
        <f xml:space="preserve"> VAT!G$67</f>
        <v>GBP</v>
      </c>
      <c r="H51" s="335">
        <f xml:space="preserve"> VAT!H$67</f>
        <v>0</v>
      </c>
      <c r="I51" s="335">
        <f xml:space="preserve"> VAT!I$67</f>
        <v>0</v>
      </c>
      <c r="J51" s="649">
        <f xml:space="preserve"> VAT!J$67</f>
        <v>0</v>
      </c>
      <c r="K51" s="649">
        <f xml:space="preserve"> VAT!K$67</f>
        <v>0</v>
      </c>
      <c r="L51" s="649">
        <f xml:space="preserve"> VAT!L$67</f>
        <v>4325</v>
      </c>
      <c r="M51" s="649">
        <f xml:space="preserve"> VAT!M$67</f>
        <v>7663.0349148583955</v>
      </c>
      <c r="N51" s="649">
        <f xml:space="preserve"> VAT!N$67</f>
        <v>15326.069829716791</v>
      </c>
      <c r="O51" s="649">
        <f xml:space="preserve"> VAT!O$67</f>
        <v>23946.984108932484</v>
      </c>
      <c r="P51" s="649">
        <f xml:space="preserve"> VAT!P$67</f>
        <v>10536.673007930294</v>
      </c>
      <c r="Q51" s="649">
        <f xml:space="preserve"> VAT!Q$67</f>
        <v>21803.370594238353</v>
      </c>
      <c r="R51" s="649">
        <f xml:space="preserve"> VAT!R$67</f>
        <v>32045.822945427495</v>
      </c>
      <c r="S51" s="649">
        <f xml:space="preserve"> VAT!S$67</f>
        <v>8193.9618809513086</v>
      </c>
      <c r="T51" s="649">
        <f xml:space="preserve"> VAT!T$67</f>
        <v>15363.678526783709</v>
      </c>
      <c r="U51" s="649">
        <f xml:space="preserve"> VAT!U$67</f>
        <v>22533.39517261611</v>
      </c>
      <c r="V51" s="649">
        <f xml:space="preserve"> VAT!V$67</f>
        <v>7169.7166458324064</v>
      </c>
      <c r="W51" s="649">
        <f xml:space="preserve"> VAT!W$67</f>
        <v>14339.433291664811</v>
      </c>
      <c r="X51" s="649">
        <f xml:space="preserve"> VAT!X$67</f>
        <v>21509.149937497212</v>
      </c>
      <c r="Y51" s="649">
        <f xml:space="preserve"> VAT!Y$67</f>
        <v>9043.9293842243569</v>
      </c>
      <c r="Z51" s="649">
        <f xml:space="preserve"> VAT!Z$67</f>
        <v>18087.858768448714</v>
      </c>
      <c r="AA51" s="649">
        <f xml:space="preserve"> VAT!AA$67</f>
        <v>28262.279325701114</v>
      </c>
      <c r="AB51" s="649">
        <f xml:space="preserve"> VAT!AB$67</f>
        <v>12435.402903308481</v>
      </c>
      <c r="AC51" s="649">
        <f xml:space="preserve"> VAT!AC$67</f>
        <v>25676.520573007394</v>
      </c>
      <c r="AD51" s="649">
        <f xml:space="preserve"> VAT!AD$67</f>
        <v>37713.900272733685</v>
      </c>
      <c r="AE51" s="649">
        <f xml:space="preserve"> VAT!AE$67</f>
        <v>9629.9037597810311</v>
      </c>
      <c r="AF51" s="649">
        <f xml:space="preserve"> VAT!AF$67</f>
        <v>18056.069549589432</v>
      </c>
      <c r="AG51" s="649">
        <f xml:space="preserve"> VAT!AG$67</f>
        <v>26482.235339397834</v>
      </c>
      <c r="AH51" s="649">
        <f xml:space="preserve"> VAT!AH$67</f>
        <v>8426.1657898084013</v>
      </c>
      <c r="AI51" s="649">
        <f xml:space="preserve"> VAT!AI$67</f>
        <v>16852.331579616803</v>
      </c>
      <c r="AJ51" s="649">
        <f xml:space="preserve"> VAT!AJ$67</f>
        <v>25278.497369425204</v>
      </c>
      <c r="AK51" s="649">
        <f xml:space="preserve"> VAT!AK$67</f>
        <v>10453.285021370808</v>
      </c>
      <c r="AL51" s="649">
        <f xml:space="preserve"> VAT!AL$67</f>
        <v>20906.570042741616</v>
      </c>
      <c r="AM51" s="649">
        <f xml:space="preserve"> VAT!AM$67</f>
        <v>32666.515691783774</v>
      </c>
      <c r="AN51" s="649">
        <f xml:space="preserve"> VAT!AN$67</f>
        <v>14373.266904384858</v>
      </c>
      <c r="AO51" s="649">
        <f xml:space="preserve"> VAT!AO$67</f>
        <v>29652.931482474974</v>
      </c>
      <c r="AP51" s="649">
        <f xml:space="preserve"> VAT!AP$67</f>
        <v>43543.535644375086</v>
      </c>
      <c r="AQ51" s="649">
        <f xml:space="preserve"> VAT!AQ$67</f>
        <v>11112.483329520088</v>
      </c>
      <c r="AR51" s="649">
        <f xml:space="preserve"> VAT!AR$67</f>
        <v>20835.906242850164</v>
      </c>
      <c r="AS51" s="649">
        <f xml:space="preserve"> VAT!AS$67</f>
        <v>30559.32915618024</v>
      </c>
      <c r="AT51" s="649">
        <f xml:space="preserve"> VAT!AT$67</f>
        <v>9723.422913330076</v>
      </c>
      <c r="AU51" s="649">
        <f xml:space="preserve"> VAT!AU$67</f>
        <v>19446.845826660152</v>
      </c>
      <c r="AV51" s="649">
        <f xml:space="preserve"> VAT!AV$67</f>
        <v>29170.268739990228</v>
      </c>
      <c r="AW51" s="649">
        <f xml:space="preserve"> VAT!AW$67</f>
        <v>12542.213208366389</v>
      </c>
      <c r="AX51" s="649">
        <f xml:space="preserve"> VAT!AX$67</f>
        <v>25084.426416732771</v>
      </c>
      <c r="AY51" s="649">
        <f xml:space="preserve"> VAT!AY$67</f>
        <v>39194.416276144955</v>
      </c>
      <c r="AZ51" s="649">
        <f xml:space="preserve"> VAT!AZ$67</f>
        <v>17245.543161503781</v>
      </c>
      <c r="BA51" s="649">
        <f xml:space="preserve"> VAT!BA$67</f>
        <v>35543.081468025281</v>
      </c>
      <c r="BB51" s="649">
        <f xml:space="preserve"> VAT!BB$67</f>
        <v>52177.207201226658</v>
      </c>
      <c r="BC51" s="649">
        <f xml:space="preserve"> VAT!BC$67</f>
        <v>13307.300586561098</v>
      </c>
      <c r="BD51" s="649">
        <f xml:space="preserve"> VAT!BD$67</f>
        <v>24951.188599802059</v>
      </c>
      <c r="BE51" s="649">
        <f xml:space="preserve"> VAT!BE$67</f>
        <v>36595.07661304302</v>
      </c>
      <c r="BF51" s="649">
        <f xml:space="preserve"> VAT!BF$67</f>
        <v>11643.888013240961</v>
      </c>
      <c r="BG51" s="649">
        <f xml:space="preserve"> VAT!BG$67</f>
        <v>23287.776026481923</v>
      </c>
      <c r="BH51" s="649">
        <f xml:space="preserve"> VAT!BH$67</f>
        <v>34931.664039722884</v>
      </c>
      <c r="BI51" s="649">
        <f xml:space="preserve"> VAT!BI$67</f>
        <v>15671.814878187062</v>
      </c>
      <c r="BJ51" s="649">
        <f xml:space="preserve"> VAT!BJ$67</f>
        <v>31343.629756374125</v>
      </c>
      <c r="BK51" s="649">
        <f xml:space="preserve"> VAT!BK$67</f>
        <v>48974.42149433458</v>
      </c>
      <c r="BL51" s="649">
        <f xml:space="preserve"> VAT!BL$67</f>
        <v>21548.745457507212</v>
      </c>
      <c r="BM51" s="649">
        <f xml:space="preserve"> VAT!BM$67</f>
        <v>44373.115749175297</v>
      </c>
      <c r="BN51" s="649">
        <f xml:space="preserve"> VAT!BN$67</f>
        <v>65122.543287055378</v>
      </c>
      <c r="BO51" s="649">
        <f xml:space="preserve"> VAT!BO$67</f>
        <v>16599.542030304059</v>
      </c>
      <c r="BP51" s="649">
        <f xml:space="preserve"> VAT!BP$67</f>
        <v>31124.141306820111</v>
      </c>
      <c r="BQ51" s="649">
        <f xml:space="preserve"> VAT!BQ$67</f>
        <v>45648.74058333617</v>
      </c>
      <c r="BR51" s="649">
        <f xml:space="preserve"> VAT!BR$67</f>
        <v>14524.599276516063</v>
      </c>
      <c r="BS51" s="649">
        <f xml:space="preserve"> VAT!BS$67</f>
        <v>29049.198553032114</v>
      </c>
      <c r="BT51" s="649">
        <f xml:space="preserve"> VAT!BT$67</f>
        <v>43573.797829548173</v>
      </c>
      <c r="BU51" s="649">
        <f xml:space="preserve"> VAT!BU$67</f>
        <v>19947.50012205846</v>
      </c>
      <c r="BV51" s="649">
        <f xml:space="preserve"> VAT!BV$67</f>
        <v>39895.00024411692</v>
      </c>
      <c r="BW51" s="649">
        <f xml:space="preserve"> VAT!BW$67</f>
        <v>62335.937881432699</v>
      </c>
      <c r="BX51" s="649">
        <f xml:space="preserve"> VAT!BX$67</f>
        <v>27427.812667830389</v>
      </c>
      <c r="BY51" s="649">
        <f xml:space="preserve"> VAT!BY$67</f>
        <v>56437.015389557811</v>
      </c>
      <c r="BZ51" s="649">
        <f xml:space="preserve"> VAT!BZ$67</f>
        <v>82809.017863855464</v>
      </c>
      <c r="CA51" s="649">
        <f xml:space="preserve"> VAT!CA$67</f>
        <v>21097.601979438128</v>
      </c>
      <c r="CB51" s="649">
        <f xml:space="preserve"> VAT!CB$67</f>
        <v>39558.003711446494</v>
      </c>
      <c r="CC51" s="649">
        <f xml:space="preserve"> VAT!CC$67</f>
        <v>58018.40544345486</v>
      </c>
      <c r="CD51" s="649">
        <f xml:space="preserve"> VAT!CD$67</f>
        <v>18460.401732008366</v>
      </c>
      <c r="CE51" s="649">
        <f xml:space="preserve"> VAT!CE$67</f>
        <v>36920.803464016732</v>
      </c>
      <c r="CF51" s="649">
        <f xml:space="preserve"> VAT!CF$67</f>
        <v>55381.205196025097</v>
      </c>
    </row>
    <row r="52" spans="1:84" x14ac:dyDescent="0.25">
      <c r="A52" s="333"/>
      <c r="B52" s="333"/>
      <c r="C52" s="337"/>
      <c r="D52" s="344"/>
      <c r="E52" s="339" t="str">
        <f xml:space="preserve"> 'Profit&amp;Cash'!E$26</f>
        <v>Overdraft balance</v>
      </c>
      <c r="F52" s="339">
        <f xml:space="preserve"> 'Profit&amp;Cash'!F$26</f>
        <v>0</v>
      </c>
      <c r="G52" s="339" t="str">
        <f xml:space="preserve"> 'Profit&amp;Cash'!G$26</f>
        <v>GBP</v>
      </c>
      <c r="H52" s="339">
        <f xml:space="preserve"> 'Profit&amp;Cash'!H$26</f>
        <v>0</v>
      </c>
      <c r="I52" s="339">
        <f xml:space="preserve"> 'Profit&amp;Cash'!I$26</f>
        <v>0</v>
      </c>
      <c r="J52" s="658">
        <f xml:space="preserve"> 'Profit&amp;Cash'!J$26</f>
        <v>0</v>
      </c>
      <c r="K52" s="658">
        <f xml:space="preserve"> 'Profit&amp;Cash'!K$26</f>
        <v>0</v>
      </c>
      <c r="L52" s="658">
        <f xml:space="preserve"> 'Profit&amp;Cash'!L$26</f>
        <v>0</v>
      </c>
      <c r="M52" s="658">
        <f xml:space="preserve"> 'Profit&amp;Cash'!M$26</f>
        <v>0</v>
      </c>
      <c r="N52" s="658">
        <f xml:space="preserve"> 'Profit&amp;Cash'!N$26</f>
        <v>0</v>
      </c>
      <c r="O52" s="658">
        <f xml:space="preserve"> 'Profit&amp;Cash'!O$26</f>
        <v>0</v>
      </c>
      <c r="P52" s="658">
        <f xml:space="preserve"> 'Profit&amp;Cash'!P$26</f>
        <v>0</v>
      </c>
      <c r="Q52" s="658">
        <f xml:space="preserve"> 'Profit&amp;Cash'!Q$26</f>
        <v>0</v>
      </c>
      <c r="R52" s="658">
        <f xml:space="preserve"> 'Profit&amp;Cash'!R$26</f>
        <v>0</v>
      </c>
      <c r="S52" s="658">
        <f xml:space="preserve"> 'Profit&amp;Cash'!S$26</f>
        <v>0</v>
      </c>
      <c r="T52" s="658">
        <f xml:space="preserve"> 'Profit&amp;Cash'!T$26</f>
        <v>0</v>
      </c>
      <c r="U52" s="658">
        <f xml:space="preserve"> 'Profit&amp;Cash'!U$26</f>
        <v>0</v>
      </c>
      <c r="V52" s="658">
        <f xml:space="preserve"> 'Profit&amp;Cash'!V$26</f>
        <v>0</v>
      </c>
      <c r="W52" s="658">
        <f xml:space="preserve"> 'Profit&amp;Cash'!W$26</f>
        <v>0</v>
      </c>
      <c r="X52" s="658">
        <f xml:space="preserve"> 'Profit&amp;Cash'!X$26</f>
        <v>0</v>
      </c>
      <c r="Y52" s="658">
        <f xml:space="preserve"> 'Profit&amp;Cash'!Y$26</f>
        <v>0</v>
      </c>
      <c r="Z52" s="658">
        <f xml:space="preserve"> 'Profit&amp;Cash'!Z$26</f>
        <v>0</v>
      </c>
      <c r="AA52" s="658">
        <f xml:space="preserve"> 'Profit&amp;Cash'!AA$26</f>
        <v>0</v>
      </c>
      <c r="AB52" s="658">
        <f xml:space="preserve"> 'Profit&amp;Cash'!AB$26</f>
        <v>0</v>
      </c>
      <c r="AC52" s="658">
        <f xml:space="preserve"> 'Profit&amp;Cash'!AC$26</f>
        <v>0</v>
      </c>
      <c r="AD52" s="658">
        <f xml:space="preserve"> 'Profit&amp;Cash'!AD$26</f>
        <v>0</v>
      </c>
      <c r="AE52" s="658">
        <f xml:space="preserve"> 'Profit&amp;Cash'!AE$26</f>
        <v>0</v>
      </c>
      <c r="AF52" s="658">
        <f xml:space="preserve"> 'Profit&amp;Cash'!AF$26</f>
        <v>0</v>
      </c>
      <c r="AG52" s="658">
        <f xml:space="preserve"> 'Profit&amp;Cash'!AG$26</f>
        <v>0</v>
      </c>
      <c r="AH52" s="658">
        <f xml:space="preserve"> 'Profit&amp;Cash'!AH$26</f>
        <v>0</v>
      </c>
      <c r="AI52" s="658">
        <f xml:space="preserve"> 'Profit&amp;Cash'!AI$26</f>
        <v>0</v>
      </c>
      <c r="AJ52" s="658">
        <f xml:space="preserve"> 'Profit&amp;Cash'!AJ$26</f>
        <v>0</v>
      </c>
      <c r="AK52" s="658">
        <f xml:space="preserve"> 'Profit&amp;Cash'!AK$26</f>
        <v>0</v>
      </c>
      <c r="AL52" s="658">
        <f xml:space="preserve"> 'Profit&amp;Cash'!AL$26</f>
        <v>0</v>
      </c>
      <c r="AM52" s="658">
        <f xml:space="preserve"> 'Profit&amp;Cash'!AM$26</f>
        <v>0</v>
      </c>
      <c r="AN52" s="658">
        <f xml:space="preserve"> 'Profit&amp;Cash'!AN$26</f>
        <v>0</v>
      </c>
      <c r="AO52" s="658">
        <f xml:space="preserve"> 'Profit&amp;Cash'!AO$26</f>
        <v>0</v>
      </c>
      <c r="AP52" s="658">
        <f xml:space="preserve"> 'Profit&amp;Cash'!AP$26</f>
        <v>0</v>
      </c>
      <c r="AQ52" s="658">
        <f xml:space="preserve"> 'Profit&amp;Cash'!AQ$26</f>
        <v>0</v>
      </c>
      <c r="AR52" s="658">
        <f xml:space="preserve"> 'Profit&amp;Cash'!AR$26</f>
        <v>0</v>
      </c>
      <c r="AS52" s="658">
        <f xml:space="preserve"> 'Profit&amp;Cash'!AS$26</f>
        <v>0</v>
      </c>
      <c r="AT52" s="658">
        <f xml:space="preserve"> 'Profit&amp;Cash'!AT$26</f>
        <v>0</v>
      </c>
      <c r="AU52" s="658">
        <f xml:space="preserve"> 'Profit&amp;Cash'!AU$26</f>
        <v>0</v>
      </c>
      <c r="AV52" s="658">
        <f xml:space="preserve"> 'Profit&amp;Cash'!AV$26</f>
        <v>0</v>
      </c>
      <c r="AW52" s="658">
        <f xml:space="preserve"> 'Profit&amp;Cash'!AW$26</f>
        <v>0</v>
      </c>
      <c r="AX52" s="658">
        <f xml:space="preserve"> 'Profit&amp;Cash'!AX$26</f>
        <v>0</v>
      </c>
      <c r="AY52" s="658">
        <f xml:space="preserve"> 'Profit&amp;Cash'!AY$26</f>
        <v>0</v>
      </c>
      <c r="AZ52" s="658">
        <f xml:space="preserve"> 'Profit&amp;Cash'!AZ$26</f>
        <v>0</v>
      </c>
      <c r="BA52" s="658">
        <f xml:space="preserve"> 'Profit&amp;Cash'!BA$26</f>
        <v>0</v>
      </c>
      <c r="BB52" s="658">
        <f xml:space="preserve"> 'Profit&amp;Cash'!BB$26</f>
        <v>0</v>
      </c>
      <c r="BC52" s="658">
        <f xml:space="preserve"> 'Profit&amp;Cash'!BC$26</f>
        <v>0</v>
      </c>
      <c r="BD52" s="658">
        <f xml:space="preserve"> 'Profit&amp;Cash'!BD$26</f>
        <v>0</v>
      </c>
      <c r="BE52" s="658">
        <f xml:space="preserve"> 'Profit&amp;Cash'!BE$26</f>
        <v>0</v>
      </c>
      <c r="BF52" s="658">
        <f xml:space="preserve"> 'Profit&amp;Cash'!BF$26</f>
        <v>0</v>
      </c>
      <c r="BG52" s="658">
        <f xml:space="preserve"> 'Profit&amp;Cash'!BG$26</f>
        <v>0</v>
      </c>
      <c r="BH52" s="658">
        <f xml:space="preserve"> 'Profit&amp;Cash'!BH$26</f>
        <v>0</v>
      </c>
      <c r="BI52" s="658">
        <f xml:space="preserve"> 'Profit&amp;Cash'!BI$26</f>
        <v>0</v>
      </c>
      <c r="BJ52" s="658">
        <f xml:space="preserve"> 'Profit&amp;Cash'!BJ$26</f>
        <v>0</v>
      </c>
      <c r="BK52" s="658">
        <f xml:space="preserve"> 'Profit&amp;Cash'!BK$26</f>
        <v>0</v>
      </c>
      <c r="BL52" s="658">
        <f xml:space="preserve"> 'Profit&amp;Cash'!BL$26</f>
        <v>0</v>
      </c>
      <c r="BM52" s="658">
        <f xml:space="preserve"> 'Profit&amp;Cash'!BM$26</f>
        <v>0</v>
      </c>
      <c r="BN52" s="658">
        <f xml:space="preserve"> 'Profit&amp;Cash'!BN$26</f>
        <v>0</v>
      </c>
      <c r="BO52" s="658">
        <f xml:space="preserve"> 'Profit&amp;Cash'!BO$26</f>
        <v>0</v>
      </c>
      <c r="BP52" s="658">
        <f xml:space="preserve"> 'Profit&amp;Cash'!BP$26</f>
        <v>0</v>
      </c>
      <c r="BQ52" s="658">
        <f xml:space="preserve"> 'Profit&amp;Cash'!BQ$26</f>
        <v>0</v>
      </c>
      <c r="BR52" s="658">
        <f xml:space="preserve"> 'Profit&amp;Cash'!BR$26</f>
        <v>0</v>
      </c>
      <c r="BS52" s="658">
        <f xml:space="preserve"> 'Profit&amp;Cash'!BS$26</f>
        <v>0</v>
      </c>
      <c r="BT52" s="658">
        <f xml:space="preserve"> 'Profit&amp;Cash'!BT$26</f>
        <v>0</v>
      </c>
      <c r="BU52" s="658">
        <f xml:space="preserve"> 'Profit&amp;Cash'!BU$26</f>
        <v>0</v>
      </c>
      <c r="BV52" s="658">
        <f xml:space="preserve"> 'Profit&amp;Cash'!BV$26</f>
        <v>0</v>
      </c>
      <c r="BW52" s="658">
        <f xml:space="preserve"> 'Profit&amp;Cash'!BW$26</f>
        <v>0</v>
      </c>
      <c r="BX52" s="658">
        <f xml:space="preserve"> 'Profit&amp;Cash'!BX$26</f>
        <v>0</v>
      </c>
      <c r="BY52" s="658">
        <f xml:space="preserve"> 'Profit&amp;Cash'!BY$26</f>
        <v>0</v>
      </c>
      <c r="BZ52" s="658">
        <f xml:space="preserve"> 'Profit&amp;Cash'!BZ$26</f>
        <v>0</v>
      </c>
      <c r="CA52" s="658">
        <f xml:space="preserve"> 'Profit&amp;Cash'!CA$26</f>
        <v>0</v>
      </c>
      <c r="CB52" s="658">
        <f xml:space="preserve"> 'Profit&amp;Cash'!CB$26</f>
        <v>0</v>
      </c>
      <c r="CC52" s="658">
        <f xml:space="preserve"> 'Profit&amp;Cash'!CC$26</f>
        <v>0</v>
      </c>
      <c r="CD52" s="658">
        <f xml:space="preserve"> 'Profit&amp;Cash'!CD$26</f>
        <v>0</v>
      </c>
      <c r="CE52" s="658">
        <f xml:space="preserve"> 'Profit&amp;Cash'!CE$26</f>
        <v>0</v>
      </c>
      <c r="CF52" s="658">
        <f xml:space="preserve"> 'Profit&amp;Cash'!CF$26</f>
        <v>0</v>
      </c>
    </row>
    <row r="53" spans="1:84" x14ac:dyDescent="0.25">
      <c r="A53" s="116"/>
      <c r="B53" s="113"/>
      <c r="D53" s="114"/>
      <c r="E53" s="115"/>
      <c r="F53" s="115"/>
      <c r="G53" s="115"/>
      <c r="H53" s="115"/>
      <c r="I53" s="115"/>
      <c r="J53" s="649"/>
      <c r="K53" s="649"/>
      <c r="L53" s="649"/>
      <c r="M53" s="649"/>
      <c r="N53" s="649"/>
      <c r="O53" s="649"/>
      <c r="P53" s="649"/>
      <c r="Q53" s="649"/>
      <c r="R53" s="649"/>
      <c r="S53" s="649"/>
      <c r="T53" s="649"/>
      <c r="U53" s="649"/>
      <c r="V53" s="649"/>
      <c r="W53" s="649"/>
      <c r="X53" s="649"/>
      <c r="Y53" s="649"/>
      <c r="Z53" s="649"/>
      <c r="AA53" s="649"/>
      <c r="AB53" s="649"/>
      <c r="AC53" s="649"/>
      <c r="AD53" s="649"/>
      <c r="AE53" s="649"/>
      <c r="AF53" s="649"/>
      <c r="AG53" s="649"/>
      <c r="AH53" s="649"/>
      <c r="AI53" s="649"/>
      <c r="AJ53" s="649"/>
      <c r="AK53" s="649"/>
      <c r="AL53" s="649"/>
      <c r="AM53" s="649"/>
      <c r="AN53" s="649"/>
      <c r="AO53" s="649"/>
      <c r="AP53" s="649"/>
      <c r="AQ53" s="649"/>
      <c r="AR53" s="649"/>
      <c r="AS53" s="649"/>
      <c r="AT53" s="649"/>
      <c r="AU53" s="649"/>
      <c r="AV53" s="649"/>
      <c r="AW53" s="649"/>
      <c r="AX53" s="649"/>
      <c r="AY53" s="649"/>
      <c r="AZ53" s="649"/>
      <c r="BA53" s="649"/>
      <c r="BB53" s="649"/>
      <c r="BC53" s="649"/>
      <c r="BD53" s="649"/>
      <c r="BE53" s="649"/>
      <c r="BF53" s="649"/>
      <c r="BG53" s="649"/>
      <c r="BH53" s="649"/>
      <c r="BI53" s="649"/>
      <c r="BJ53" s="649"/>
      <c r="BK53" s="649"/>
      <c r="BL53" s="649"/>
      <c r="BM53" s="649"/>
      <c r="BN53" s="649"/>
      <c r="BO53" s="649"/>
      <c r="BP53" s="649"/>
      <c r="BQ53" s="649"/>
      <c r="BR53" s="649"/>
      <c r="BS53" s="649"/>
      <c r="BT53" s="649"/>
      <c r="BU53" s="649"/>
      <c r="BV53" s="649"/>
      <c r="BW53" s="649"/>
      <c r="BX53" s="649"/>
      <c r="BY53" s="649"/>
      <c r="BZ53" s="649"/>
      <c r="CA53" s="649"/>
      <c r="CB53" s="649"/>
      <c r="CC53" s="649"/>
      <c r="CD53" s="649"/>
      <c r="CE53" s="649"/>
      <c r="CF53" s="649"/>
    </row>
    <row r="54" spans="1:84" x14ac:dyDescent="0.25">
      <c r="A54" s="53"/>
      <c r="B54" s="56"/>
      <c r="C54" s="57"/>
      <c r="D54" s="58"/>
      <c r="E54" s="127" t="s">
        <v>35</v>
      </c>
      <c r="F54" s="128"/>
      <c r="G54" s="129" t="s">
        <v>40</v>
      </c>
      <c r="H54" s="129"/>
      <c r="I54" s="129"/>
      <c r="J54" s="127"/>
      <c r="K54" s="127"/>
      <c r="L54" s="650">
        <f t="shared" ref="L54:AQ54" si="27" xml:space="preserve"> SUM(L47:L48) - SUM(L51:L52)</f>
        <v>170000</v>
      </c>
      <c r="M54" s="650">
        <f t="shared" si="27"/>
        <v>208315.17457429197</v>
      </c>
      <c r="N54" s="650">
        <f t="shared" si="27"/>
        <v>246630.34914858398</v>
      </c>
      <c r="O54" s="650">
        <f t="shared" si="27"/>
        <v>289734.92054466245</v>
      </c>
      <c r="P54" s="650">
        <f t="shared" si="27"/>
        <v>342418.28558431397</v>
      </c>
      <c r="Q54" s="650">
        <f t="shared" si="27"/>
        <v>398751.77351585426</v>
      </c>
      <c r="R54" s="650">
        <f t="shared" si="27"/>
        <v>449964.03527180001</v>
      </c>
      <c r="S54" s="650">
        <f t="shared" si="27"/>
        <v>490933.84467655659</v>
      </c>
      <c r="T54" s="650">
        <f t="shared" si="27"/>
        <v>526782.42790571856</v>
      </c>
      <c r="U54" s="650">
        <f t="shared" si="27"/>
        <v>562631.01113488059</v>
      </c>
      <c r="V54" s="650">
        <f t="shared" si="27"/>
        <v>598479.59436404263</v>
      </c>
      <c r="W54" s="650">
        <f t="shared" si="27"/>
        <v>634328.17759320466</v>
      </c>
      <c r="X54" s="650">
        <f t="shared" si="27"/>
        <v>670176.76082236669</v>
      </c>
      <c r="Y54" s="650">
        <f t="shared" si="27"/>
        <v>715396.40774348844</v>
      </c>
      <c r="Z54" s="650">
        <f t="shared" si="27"/>
        <v>760616.05466461019</v>
      </c>
      <c r="AA54" s="650">
        <f t="shared" si="27"/>
        <v>811488.15745087224</v>
      </c>
      <c r="AB54" s="650">
        <f t="shared" si="27"/>
        <v>873665.17196741456</v>
      </c>
      <c r="AC54" s="650">
        <f t="shared" si="27"/>
        <v>939870.76031590917</v>
      </c>
      <c r="AD54" s="650">
        <f t="shared" si="27"/>
        <v>1000057.6588145406</v>
      </c>
      <c r="AE54" s="650">
        <f t="shared" si="27"/>
        <v>1048207.1776134458</v>
      </c>
      <c r="AF54" s="650">
        <f t="shared" si="27"/>
        <v>1090338.0065624879</v>
      </c>
      <c r="AG54" s="650">
        <f t="shared" si="27"/>
        <v>1132468.8355115301</v>
      </c>
      <c r="AH54" s="650">
        <f t="shared" si="27"/>
        <v>1174599.6644605719</v>
      </c>
      <c r="AI54" s="650">
        <f t="shared" si="27"/>
        <v>1216730.4934096141</v>
      </c>
      <c r="AJ54" s="650">
        <f t="shared" si="27"/>
        <v>1258861.3223586562</v>
      </c>
      <c r="AK54" s="650">
        <f t="shared" si="27"/>
        <v>1311127.7474655102</v>
      </c>
      <c r="AL54" s="650">
        <f t="shared" si="27"/>
        <v>1363394.1725723641</v>
      </c>
      <c r="AM54" s="650">
        <f t="shared" si="27"/>
        <v>1422193.9008175749</v>
      </c>
      <c r="AN54" s="650">
        <f t="shared" si="27"/>
        <v>1494060.2353394993</v>
      </c>
      <c r="AO54" s="650">
        <f t="shared" si="27"/>
        <v>1570458.5582299498</v>
      </c>
      <c r="AP54" s="650">
        <f t="shared" si="27"/>
        <v>1639911.5790394505</v>
      </c>
      <c r="AQ54" s="650">
        <f t="shared" si="27"/>
        <v>1695473.9956870507</v>
      </c>
      <c r="AR54" s="650">
        <f t="shared" ref="AR54:BW54" si="28" xml:space="preserve"> SUM(AR47:AR48) - SUM(AR51:AR52)</f>
        <v>1744091.110253701</v>
      </c>
      <c r="AS54" s="650">
        <f t="shared" si="28"/>
        <v>1792708.2248203515</v>
      </c>
      <c r="AT54" s="650">
        <f t="shared" si="28"/>
        <v>1841325.3393870017</v>
      </c>
      <c r="AU54" s="650">
        <f t="shared" si="28"/>
        <v>1889942.4539536522</v>
      </c>
      <c r="AV54" s="650">
        <f t="shared" si="28"/>
        <v>1938559.5685203024</v>
      </c>
      <c r="AW54" s="650">
        <f t="shared" si="28"/>
        <v>2001270.6345621343</v>
      </c>
      <c r="AX54" s="650">
        <f t="shared" si="28"/>
        <v>2063981.7006039661</v>
      </c>
      <c r="AY54" s="650">
        <f t="shared" si="28"/>
        <v>2134531.6499010273</v>
      </c>
      <c r="AZ54" s="650">
        <f t="shared" si="28"/>
        <v>2220759.3657085458</v>
      </c>
      <c r="BA54" s="650">
        <f t="shared" si="28"/>
        <v>2312247.0572411534</v>
      </c>
      <c r="BB54" s="650">
        <f t="shared" si="28"/>
        <v>2395417.6859071604</v>
      </c>
      <c r="BC54" s="650">
        <f t="shared" si="28"/>
        <v>2461954.188839966</v>
      </c>
      <c r="BD54" s="650">
        <f t="shared" si="28"/>
        <v>2520173.6289061708</v>
      </c>
      <c r="BE54" s="650">
        <f t="shared" si="28"/>
        <v>2578393.0689723757</v>
      </c>
      <c r="BF54" s="650">
        <f t="shared" si="28"/>
        <v>2636612.5090385806</v>
      </c>
      <c r="BG54" s="650">
        <f t="shared" si="28"/>
        <v>2694831.9491047855</v>
      </c>
      <c r="BH54" s="650">
        <f t="shared" si="28"/>
        <v>2753051.3891709899</v>
      </c>
      <c r="BI54" s="650">
        <f t="shared" si="28"/>
        <v>2831410.4635619256</v>
      </c>
      <c r="BJ54" s="650">
        <f t="shared" si="28"/>
        <v>2909769.5379528608</v>
      </c>
      <c r="BK54" s="650">
        <f t="shared" si="28"/>
        <v>2997923.4966426631</v>
      </c>
      <c r="BL54" s="650">
        <f t="shared" si="28"/>
        <v>3105667.2239301992</v>
      </c>
      <c r="BM54" s="650">
        <f t="shared" si="28"/>
        <v>3219789.0753885396</v>
      </c>
      <c r="BN54" s="650">
        <f t="shared" si="28"/>
        <v>3323536.2130779396</v>
      </c>
      <c r="BO54" s="650">
        <f t="shared" si="28"/>
        <v>3406533.9232294601</v>
      </c>
      <c r="BP54" s="650">
        <f t="shared" si="28"/>
        <v>3479156.9196120403</v>
      </c>
      <c r="BQ54" s="650">
        <f t="shared" si="28"/>
        <v>3551779.9159946209</v>
      </c>
      <c r="BR54" s="650">
        <f t="shared" si="28"/>
        <v>3624402.912377201</v>
      </c>
      <c r="BS54" s="650">
        <f t="shared" si="28"/>
        <v>3697025.9087597812</v>
      </c>
      <c r="BT54" s="650">
        <f t="shared" si="28"/>
        <v>3769648.9051423613</v>
      </c>
      <c r="BU54" s="650">
        <f t="shared" si="28"/>
        <v>3869386.4057526537</v>
      </c>
      <c r="BV54" s="650">
        <f t="shared" si="28"/>
        <v>3969123.9063629461</v>
      </c>
      <c r="BW54" s="650">
        <f t="shared" si="28"/>
        <v>4081328.5945495251</v>
      </c>
      <c r="BX54" s="650">
        <f t="shared" ref="BX54:CE54" si="29" xml:space="preserve"> SUM(BX47:BX48) - SUM(BX51:BX52)</f>
        <v>4218467.657888676</v>
      </c>
      <c r="BY54" s="650">
        <f t="shared" si="29"/>
        <v>4363513.6714973133</v>
      </c>
      <c r="BZ54" s="650">
        <f t="shared" si="29"/>
        <v>4495373.6838688012</v>
      </c>
      <c r="CA54" s="650">
        <f t="shared" si="29"/>
        <v>4600861.6937659923</v>
      </c>
      <c r="CB54" s="650">
        <f t="shared" si="29"/>
        <v>4693163.702426035</v>
      </c>
      <c r="CC54" s="650">
        <f t="shared" si="29"/>
        <v>4785465.7110860767</v>
      </c>
      <c r="CD54" s="650">
        <f t="shared" si="29"/>
        <v>4877767.7197461193</v>
      </c>
      <c r="CE54" s="650">
        <f t="shared" si="29"/>
        <v>4970069.7284061611</v>
      </c>
      <c r="CF54" s="650">
        <f t="shared" ref="CF54" si="30" xml:space="preserve"> SUM(CF47:CF48) - SUM(CF51:CF52)</f>
        <v>5062371.7370662037</v>
      </c>
    </row>
    <row r="55" spans="1:84" x14ac:dyDescent="0.25">
      <c r="A55" s="116"/>
      <c r="B55" s="113"/>
      <c r="D55" s="114"/>
      <c r="E55" s="115"/>
      <c r="F55" s="115"/>
      <c r="G55" s="115"/>
      <c r="H55" s="115"/>
      <c r="I55" s="115"/>
      <c r="J55" s="649"/>
      <c r="K55" s="649"/>
      <c r="L55" s="649"/>
      <c r="M55" s="649"/>
      <c r="N55" s="649"/>
      <c r="O55" s="649"/>
      <c r="P55" s="649"/>
      <c r="Q55" s="649"/>
      <c r="R55" s="649"/>
      <c r="S55" s="649"/>
      <c r="T55" s="649"/>
      <c r="U55" s="649"/>
      <c r="V55" s="649"/>
      <c r="W55" s="649"/>
      <c r="X55" s="649"/>
      <c r="Y55" s="649"/>
      <c r="Z55" s="649"/>
      <c r="AA55" s="649"/>
      <c r="AB55" s="649"/>
      <c r="AC55" s="649"/>
      <c r="AD55" s="649"/>
      <c r="AE55" s="649"/>
      <c r="AF55" s="649"/>
      <c r="AG55" s="649"/>
      <c r="AH55" s="649"/>
      <c r="AI55" s="649"/>
      <c r="AJ55" s="649"/>
      <c r="AK55" s="649"/>
      <c r="AL55" s="649"/>
      <c r="AM55" s="649"/>
      <c r="AN55" s="649"/>
      <c r="AO55" s="649"/>
      <c r="AP55" s="649"/>
      <c r="AQ55" s="649"/>
      <c r="AR55" s="649"/>
      <c r="AS55" s="649"/>
      <c r="AT55" s="649"/>
      <c r="AU55" s="649"/>
      <c r="AV55" s="649"/>
      <c r="AW55" s="649"/>
      <c r="AX55" s="649"/>
      <c r="AY55" s="649"/>
      <c r="AZ55" s="649"/>
      <c r="BA55" s="649"/>
      <c r="BB55" s="649"/>
      <c r="BC55" s="649"/>
      <c r="BD55" s="649"/>
      <c r="BE55" s="649"/>
      <c r="BF55" s="649"/>
      <c r="BG55" s="649"/>
      <c r="BH55" s="649"/>
      <c r="BI55" s="649"/>
      <c r="BJ55" s="649"/>
      <c r="BK55" s="649"/>
      <c r="BL55" s="649"/>
      <c r="BM55" s="649"/>
      <c r="BN55" s="649"/>
      <c r="BO55" s="649"/>
      <c r="BP55" s="649"/>
      <c r="BQ55" s="649"/>
      <c r="BR55" s="649"/>
      <c r="BS55" s="649"/>
      <c r="BT55" s="649"/>
      <c r="BU55" s="649"/>
      <c r="BV55" s="649"/>
      <c r="BW55" s="649"/>
      <c r="BX55" s="649"/>
      <c r="BY55" s="649"/>
      <c r="BZ55" s="649"/>
      <c r="CA55" s="649"/>
      <c r="CB55" s="649"/>
      <c r="CC55" s="649"/>
      <c r="CD55" s="649"/>
      <c r="CE55" s="649"/>
      <c r="CF55" s="649"/>
    </row>
    <row r="56" spans="1:84" x14ac:dyDescent="0.25">
      <c r="A56" s="53"/>
      <c r="B56" s="56"/>
      <c r="C56" s="57"/>
      <c r="D56" s="58"/>
      <c r="E56" s="127" t="s">
        <v>36</v>
      </c>
      <c r="F56" s="128"/>
      <c r="G56" s="129" t="s">
        <v>40</v>
      </c>
      <c r="H56" s="129"/>
      <c r="I56" s="129"/>
      <c r="J56" s="127"/>
      <c r="K56" s="127"/>
      <c r="L56" s="650">
        <f t="shared" ref="L56:AQ56" si="31" xml:space="preserve"> SUM(L44:L44) + L54</f>
        <v>170000</v>
      </c>
      <c r="M56" s="650">
        <f t="shared" si="31"/>
        <v>208315.17457429197</v>
      </c>
      <c r="N56" s="650">
        <f t="shared" si="31"/>
        <v>246630.34914858398</v>
      </c>
      <c r="O56" s="650">
        <f t="shared" si="31"/>
        <v>289734.92054466245</v>
      </c>
      <c r="P56" s="650">
        <f t="shared" si="31"/>
        <v>342418.28558431397</v>
      </c>
      <c r="Q56" s="650">
        <f t="shared" si="31"/>
        <v>398751.77351585426</v>
      </c>
      <c r="R56" s="650">
        <f t="shared" si="31"/>
        <v>449964.03527180001</v>
      </c>
      <c r="S56" s="650">
        <f t="shared" si="31"/>
        <v>490933.84467655659</v>
      </c>
      <c r="T56" s="650">
        <f t="shared" si="31"/>
        <v>526782.42790571856</v>
      </c>
      <c r="U56" s="650">
        <f t="shared" si="31"/>
        <v>562631.01113488059</v>
      </c>
      <c r="V56" s="650">
        <f t="shared" si="31"/>
        <v>598479.59436404263</v>
      </c>
      <c r="W56" s="650">
        <f t="shared" si="31"/>
        <v>634328.17759320466</v>
      </c>
      <c r="X56" s="650">
        <f t="shared" si="31"/>
        <v>670176.76082236669</v>
      </c>
      <c r="Y56" s="650">
        <f t="shared" si="31"/>
        <v>715396.40774348844</v>
      </c>
      <c r="Z56" s="650">
        <f t="shared" si="31"/>
        <v>760616.05466461019</v>
      </c>
      <c r="AA56" s="650">
        <f t="shared" si="31"/>
        <v>811488.15745087224</v>
      </c>
      <c r="AB56" s="650">
        <f t="shared" si="31"/>
        <v>873665.17196741456</v>
      </c>
      <c r="AC56" s="650">
        <f t="shared" si="31"/>
        <v>939870.76031590917</v>
      </c>
      <c r="AD56" s="650">
        <f t="shared" si="31"/>
        <v>1000057.6588145406</v>
      </c>
      <c r="AE56" s="650">
        <f t="shared" si="31"/>
        <v>1048207.1776134458</v>
      </c>
      <c r="AF56" s="650">
        <f t="shared" si="31"/>
        <v>1090338.0065624879</v>
      </c>
      <c r="AG56" s="650">
        <f t="shared" si="31"/>
        <v>1132468.8355115301</v>
      </c>
      <c r="AH56" s="650">
        <f t="shared" si="31"/>
        <v>1174599.6644605719</v>
      </c>
      <c r="AI56" s="650">
        <f t="shared" si="31"/>
        <v>1216730.4934096141</v>
      </c>
      <c r="AJ56" s="650">
        <f t="shared" si="31"/>
        <v>1258861.3223586562</v>
      </c>
      <c r="AK56" s="650">
        <f t="shared" si="31"/>
        <v>1311127.7474655102</v>
      </c>
      <c r="AL56" s="650">
        <f t="shared" si="31"/>
        <v>1363394.1725723641</v>
      </c>
      <c r="AM56" s="650">
        <f t="shared" si="31"/>
        <v>1422193.9008175749</v>
      </c>
      <c r="AN56" s="650">
        <f t="shared" si="31"/>
        <v>1494060.2353394993</v>
      </c>
      <c r="AO56" s="650">
        <f t="shared" si="31"/>
        <v>1570458.5582299498</v>
      </c>
      <c r="AP56" s="650">
        <f t="shared" si="31"/>
        <v>1639911.5790394505</v>
      </c>
      <c r="AQ56" s="650">
        <f t="shared" si="31"/>
        <v>1695473.9956870507</v>
      </c>
      <c r="AR56" s="650">
        <f t="shared" ref="AR56:BW56" si="32" xml:space="preserve"> SUM(AR44:AR44) + AR54</f>
        <v>1744091.110253701</v>
      </c>
      <c r="AS56" s="650">
        <f t="shared" si="32"/>
        <v>1792708.2248203515</v>
      </c>
      <c r="AT56" s="650">
        <f t="shared" si="32"/>
        <v>1841325.3393870017</v>
      </c>
      <c r="AU56" s="650">
        <f t="shared" si="32"/>
        <v>1889942.4539536522</v>
      </c>
      <c r="AV56" s="650">
        <f t="shared" si="32"/>
        <v>1938559.5685203024</v>
      </c>
      <c r="AW56" s="650">
        <f t="shared" si="32"/>
        <v>2001270.6345621343</v>
      </c>
      <c r="AX56" s="650">
        <f t="shared" si="32"/>
        <v>2063981.7006039661</v>
      </c>
      <c r="AY56" s="650">
        <f t="shared" si="32"/>
        <v>2134531.6499010273</v>
      </c>
      <c r="AZ56" s="650">
        <f t="shared" si="32"/>
        <v>2220759.3657085458</v>
      </c>
      <c r="BA56" s="650">
        <f t="shared" si="32"/>
        <v>2312247.0572411534</v>
      </c>
      <c r="BB56" s="650">
        <f t="shared" si="32"/>
        <v>2395417.6859071604</v>
      </c>
      <c r="BC56" s="650">
        <f t="shared" si="32"/>
        <v>2461954.188839966</v>
      </c>
      <c r="BD56" s="650">
        <f t="shared" si="32"/>
        <v>2520173.6289061708</v>
      </c>
      <c r="BE56" s="650">
        <f t="shared" si="32"/>
        <v>2578393.0689723757</v>
      </c>
      <c r="BF56" s="650">
        <f t="shared" si="32"/>
        <v>2636612.5090385806</v>
      </c>
      <c r="BG56" s="650">
        <f t="shared" si="32"/>
        <v>2694831.9491047855</v>
      </c>
      <c r="BH56" s="650">
        <f t="shared" si="32"/>
        <v>2753051.3891709899</v>
      </c>
      <c r="BI56" s="650">
        <f t="shared" si="32"/>
        <v>2831410.4635619256</v>
      </c>
      <c r="BJ56" s="650">
        <f t="shared" si="32"/>
        <v>2909769.5379528608</v>
      </c>
      <c r="BK56" s="650">
        <f t="shared" si="32"/>
        <v>2997923.4966426631</v>
      </c>
      <c r="BL56" s="650">
        <f t="shared" si="32"/>
        <v>3105667.2239301992</v>
      </c>
      <c r="BM56" s="650">
        <f t="shared" si="32"/>
        <v>3219789.0753885396</v>
      </c>
      <c r="BN56" s="650">
        <f t="shared" si="32"/>
        <v>3323536.2130779396</v>
      </c>
      <c r="BO56" s="650">
        <f t="shared" si="32"/>
        <v>3406533.9232294601</v>
      </c>
      <c r="BP56" s="650">
        <f t="shared" si="32"/>
        <v>3479156.9196120403</v>
      </c>
      <c r="BQ56" s="650">
        <f t="shared" si="32"/>
        <v>3551779.9159946209</v>
      </c>
      <c r="BR56" s="650">
        <f t="shared" si="32"/>
        <v>3624402.912377201</v>
      </c>
      <c r="BS56" s="650">
        <f t="shared" si="32"/>
        <v>3697025.9087597812</v>
      </c>
      <c r="BT56" s="650">
        <f t="shared" si="32"/>
        <v>3769648.9051423613</v>
      </c>
      <c r="BU56" s="650">
        <f t="shared" si="32"/>
        <v>3869386.4057526537</v>
      </c>
      <c r="BV56" s="650">
        <f t="shared" si="32"/>
        <v>3969123.9063629461</v>
      </c>
      <c r="BW56" s="650">
        <f t="shared" si="32"/>
        <v>4081328.5945495251</v>
      </c>
      <c r="BX56" s="650">
        <f t="shared" ref="BX56:CE56" si="33" xml:space="preserve"> SUM(BX44:BX44) + BX54</f>
        <v>4218467.657888676</v>
      </c>
      <c r="BY56" s="650">
        <f t="shared" si="33"/>
        <v>4363513.6714973133</v>
      </c>
      <c r="BZ56" s="650">
        <f t="shared" si="33"/>
        <v>4495373.6838688012</v>
      </c>
      <c r="CA56" s="650">
        <f t="shared" si="33"/>
        <v>4600861.6937659923</v>
      </c>
      <c r="CB56" s="650">
        <f t="shared" si="33"/>
        <v>4693163.702426035</v>
      </c>
      <c r="CC56" s="650">
        <f t="shared" si="33"/>
        <v>4785465.7110860767</v>
      </c>
      <c r="CD56" s="650">
        <f t="shared" si="33"/>
        <v>4877767.7197461193</v>
      </c>
      <c r="CE56" s="650">
        <f t="shared" si="33"/>
        <v>4970069.7284061611</v>
      </c>
      <c r="CF56" s="650">
        <f t="shared" ref="CF56" si="34" xml:space="preserve"> SUM(CF44:CF44) + CF54</f>
        <v>5062371.7370662037</v>
      </c>
    </row>
    <row r="57" spans="1:84" x14ac:dyDescent="0.25">
      <c r="A57" s="116"/>
      <c r="B57" s="113"/>
      <c r="D57" s="114"/>
      <c r="E57" s="115"/>
      <c r="F57" s="115"/>
      <c r="G57" s="115"/>
      <c r="H57" s="115"/>
      <c r="I57" s="115"/>
      <c r="J57" s="649"/>
      <c r="K57" s="649"/>
      <c r="L57" s="649"/>
      <c r="M57" s="649"/>
      <c r="N57" s="649"/>
      <c r="O57" s="649"/>
      <c r="P57" s="649"/>
      <c r="Q57" s="649"/>
      <c r="R57" s="649"/>
      <c r="S57" s="649"/>
      <c r="T57" s="649"/>
      <c r="U57" s="649"/>
      <c r="V57" s="649"/>
      <c r="W57" s="649"/>
      <c r="X57" s="649"/>
      <c r="Y57" s="649"/>
      <c r="Z57" s="649"/>
      <c r="AA57" s="649"/>
      <c r="AB57" s="649"/>
      <c r="AC57" s="649"/>
      <c r="AD57" s="649"/>
      <c r="AE57" s="649"/>
      <c r="AF57" s="649"/>
      <c r="AG57" s="649"/>
      <c r="AH57" s="649"/>
      <c r="AI57" s="649"/>
      <c r="AJ57" s="649"/>
      <c r="AK57" s="649"/>
      <c r="AL57" s="649"/>
      <c r="AM57" s="649"/>
      <c r="AN57" s="649"/>
      <c r="AO57" s="649"/>
      <c r="AP57" s="649"/>
      <c r="AQ57" s="649"/>
      <c r="AR57" s="649"/>
      <c r="AS57" s="649"/>
      <c r="AT57" s="649"/>
      <c r="AU57" s="649"/>
      <c r="AV57" s="649"/>
      <c r="AW57" s="649"/>
      <c r="AX57" s="649"/>
      <c r="AY57" s="649"/>
      <c r="AZ57" s="649"/>
      <c r="BA57" s="649"/>
      <c r="BB57" s="649"/>
      <c r="BC57" s="649"/>
      <c r="BD57" s="649"/>
      <c r="BE57" s="649"/>
      <c r="BF57" s="649"/>
      <c r="BG57" s="649"/>
      <c r="BH57" s="649"/>
      <c r="BI57" s="649"/>
      <c r="BJ57" s="649"/>
      <c r="BK57" s="649"/>
      <c r="BL57" s="649"/>
      <c r="BM57" s="649"/>
      <c r="BN57" s="649"/>
      <c r="BO57" s="649"/>
      <c r="BP57" s="649"/>
      <c r="BQ57" s="649"/>
      <c r="BR57" s="649"/>
      <c r="BS57" s="649"/>
      <c r="BT57" s="649"/>
      <c r="BU57" s="649"/>
      <c r="BV57" s="649"/>
      <c r="BW57" s="649"/>
      <c r="BX57" s="649"/>
      <c r="BY57" s="649"/>
      <c r="BZ57" s="649"/>
      <c r="CA57" s="649"/>
      <c r="CB57" s="649"/>
      <c r="CC57" s="649"/>
      <c r="CD57" s="649"/>
      <c r="CE57" s="649"/>
      <c r="CF57" s="649"/>
    </row>
    <row r="58" spans="1:84" x14ac:dyDescent="0.25">
      <c r="A58" s="116"/>
      <c r="B58" s="113"/>
      <c r="D58" s="114"/>
      <c r="E58" s="115"/>
      <c r="F58" s="115"/>
      <c r="G58" s="115"/>
      <c r="H58" s="115"/>
      <c r="I58" s="115"/>
      <c r="J58" s="649"/>
      <c r="K58" s="649"/>
      <c r="L58" s="649"/>
      <c r="M58" s="649"/>
      <c r="N58" s="649"/>
      <c r="O58" s="649"/>
      <c r="P58" s="649"/>
      <c r="Q58" s="649"/>
      <c r="R58" s="649"/>
      <c r="S58" s="649"/>
      <c r="T58" s="649"/>
      <c r="U58" s="649"/>
      <c r="V58" s="649"/>
      <c r="W58" s="649"/>
      <c r="X58" s="649"/>
      <c r="Y58" s="649"/>
      <c r="Z58" s="649"/>
      <c r="AA58" s="649"/>
      <c r="AB58" s="649"/>
      <c r="AC58" s="649"/>
      <c r="AD58" s="649"/>
      <c r="AE58" s="649"/>
      <c r="AF58" s="649"/>
      <c r="AG58" s="649"/>
      <c r="AH58" s="649"/>
      <c r="AI58" s="649"/>
      <c r="AJ58" s="649"/>
      <c r="AK58" s="649"/>
      <c r="AL58" s="649"/>
      <c r="AM58" s="649"/>
      <c r="AN58" s="649"/>
      <c r="AO58" s="649"/>
      <c r="AP58" s="649"/>
      <c r="AQ58" s="649"/>
      <c r="AR58" s="649"/>
      <c r="AS58" s="649"/>
      <c r="AT58" s="649"/>
      <c r="AU58" s="649"/>
      <c r="AV58" s="649"/>
      <c r="AW58" s="649"/>
      <c r="AX58" s="649"/>
      <c r="AY58" s="649"/>
      <c r="AZ58" s="649"/>
      <c r="BA58" s="649"/>
      <c r="BB58" s="649"/>
      <c r="BC58" s="649"/>
      <c r="BD58" s="649"/>
      <c r="BE58" s="649"/>
      <c r="BF58" s="649"/>
      <c r="BG58" s="649"/>
      <c r="BH58" s="649"/>
      <c r="BI58" s="649"/>
      <c r="BJ58" s="649"/>
      <c r="BK58" s="649"/>
      <c r="BL58" s="649"/>
      <c r="BM58" s="649"/>
      <c r="BN58" s="649"/>
      <c r="BO58" s="649"/>
      <c r="BP58" s="649"/>
      <c r="BQ58" s="649"/>
      <c r="BR58" s="649"/>
      <c r="BS58" s="649"/>
      <c r="BT58" s="649"/>
      <c r="BU58" s="649"/>
      <c r="BV58" s="649"/>
      <c r="BW58" s="649"/>
      <c r="BX58" s="649"/>
      <c r="BY58" s="649"/>
      <c r="BZ58" s="649"/>
      <c r="CA58" s="649"/>
      <c r="CB58" s="649"/>
      <c r="CC58" s="649"/>
      <c r="CD58" s="649"/>
      <c r="CE58" s="649"/>
      <c r="CF58" s="649"/>
    </row>
    <row r="59" spans="1:84" x14ac:dyDescent="0.25">
      <c r="A59" s="116"/>
      <c r="B59" s="113"/>
      <c r="D59" s="114"/>
      <c r="E59" s="116" t="s">
        <v>37</v>
      </c>
      <c r="F59" s="115"/>
      <c r="G59" s="115"/>
      <c r="H59" s="115"/>
      <c r="I59" s="115"/>
      <c r="J59" s="649"/>
      <c r="K59" s="649"/>
      <c r="L59" s="649"/>
      <c r="M59" s="649"/>
      <c r="N59" s="649"/>
      <c r="O59" s="649"/>
      <c r="P59" s="649"/>
      <c r="Q59" s="649"/>
      <c r="R59" s="649"/>
      <c r="S59" s="649"/>
      <c r="T59" s="649"/>
      <c r="U59" s="649"/>
      <c r="V59" s="649"/>
      <c r="W59" s="649"/>
      <c r="X59" s="649"/>
      <c r="Y59" s="649"/>
      <c r="Z59" s="649"/>
      <c r="AA59" s="649"/>
      <c r="AB59" s="649"/>
      <c r="AC59" s="649"/>
      <c r="AD59" s="649"/>
      <c r="AE59" s="649"/>
      <c r="AF59" s="649"/>
      <c r="AG59" s="649"/>
      <c r="AH59" s="649"/>
      <c r="AI59" s="649"/>
      <c r="AJ59" s="649"/>
      <c r="AK59" s="649"/>
      <c r="AL59" s="649"/>
      <c r="AM59" s="649"/>
      <c r="AN59" s="649"/>
      <c r="AO59" s="649"/>
      <c r="AP59" s="649"/>
      <c r="AQ59" s="649"/>
      <c r="AR59" s="649"/>
      <c r="AS59" s="649"/>
      <c r="AT59" s="649"/>
      <c r="AU59" s="649"/>
      <c r="AV59" s="649"/>
      <c r="AW59" s="649"/>
      <c r="AX59" s="649"/>
      <c r="AY59" s="649"/>
      <c r="AZ59" s="649"/>
      <c r="BA59" s="649"/>
      <c r="BB59" s="649"/>
      <c r="BC59" s="649"/>
      <c r="BD59" s="649"/>
      <c r="BE59" s="649"/>
      <c r="BF59" s="649"/>
      <c r="BG59" s="649"/>
      <c r="BH59" s="649"/>
      <c r="BI59" s="649"/>
      <c r="BJ59" s="649"/>
      <c r="BK59" s="649"/>
      <c r="BL59" s="649"/>
      <c r="BM59" s="649"/>
      <c r="BN59" s="649"/>
      <c r="BO59" s="649"/>
      <c r="BP59" s="649"/>
      <c r="BQ59" s="649"/>
      <c r="BR59" s="649"/>
      <c r="BS59" s="649"/>
      <c r="BT59" s="649"/>
      <c r="BU59" s="649"/>
      <c r="BV59" s="649"/>
      <c r="BW59" s="649"/>
      <c r="BX59" s="649"/>
      <c r="BY59" s="649"/>
      <c r="BZ59" s="649"/>
      <c r="CA59" s="649"/>
      <c r="CB59" s="649"/>
      <c r="CC59" s="649"/>
      <c r="CD59" s="649"/>
      <c r="CE59" s="649"/>
      <c r="CF59" s="649"/>
    </row>
    <row r="60" spans="1:84" x14ac:dyDescent="0.25">
      <c r="A60" s="333"/>
      <c r="B60" s="333"/>
      <c r="D60" s="344"/>
      <c r="E60" s="339" t="s">
        <v>199</v>
      </c>
      <c r="F60" s="339"/>
      <c r="G60" s="339"/>
      <c r="H60" s="339"/>
      <c r="I60" s="339"/>
      <c r="J60" s="658"/>
      <c r="K60" s="658"/>
      <c r="L60" s="658"/>
      <c r="M60" s="658"/>
      <c r="N60" s="658"/>
      <c r="O60" s="658"/>
      <c r="P60" s="658"/>
      <c r="Q60" s="658"/>
      <c r="R60" s="658"/>
      <c r="S60" s="658"/>
      <c r="T60" s="658"/>
      <c r="U60" s="658"/>
      <c r="V60" s="658"/>
      <c r="W60" s="658"/>
      <c r="X60" s="658"/>
      <c r="Y60" s="658"/>
      <c r="Z60" s="658"/>
      <c r="AA60" s="658"/>
      <c r="AB60" s="658"/>
      <c r="AC60" s="658"/>
      <c r="AD60" s="658"/>
      <c r="AE60" s="658"/>
      <c r="AF60" s="658"/>
      <c r="AG60" s="658"/>
      <c r="AH60" s="658"/>
      <c r="AI60" s="658"/>
      <c r="AJ60" s="658"/>
      <c r="AK60" s="658"/>
      <c r="AL60" s="658"/>
      <c r="AM60" s="658"/>
      <c r="AN60" s="658"/>
      <c r="AO60" s="658"/>
      <c r="AP60" s="658"/>
      <c r="AQ60" s="658"/>
      <c r="AR60" s="658"/>
      <c r="AS60" s="658"/>
      <c r="AT60" s="658"/>
      <c r="AU60" s="658"/>
      <c r="AV60" s="658"/>
      <c r="AW60" s="658"/>
      <c r="AX60" s="658"/>
      <c r="AY60" s="658"/>
      <c r="AZ60" s="658"/>
      <c r="BA60" s="658"/>
      <c r="BB60" s="658"/>
      <c r="BC60" s="658"/>
      <c r="BD60" s="658"/>
      <c r="BE60" s="658"/>
      <c r="BF60" s="658"/>
      <c r="BG60" s="658"/>
      <c r="BH60" s="658"/>
      <c r="BI60" s="658"/>
      <c r="BJ60" s="658"/>
      <c r="BK60" s="658"/>
      <c r="BL60" s="658"/>
      <c r="BM60" s="658"/>
      <c r="BN60" s="658"/>
      <c r="BO60" s="658"/>
      <c r="BP60" s="658"/>
      <c r="BQ60" s="658"/>
      <c r="BR60" s="658"/>
      <c r="BS60" s="658"/>
      <c r="BT60" s="658"/>
      <c r="BU60" s="658"/>
      <c r="BV60" s="658"/>
      <c r="BW60" s="658"/>
      <c r="BX60" s="658"/>
      <c r="BY60" s="658"/>
      <c r="BZ60" s="658"/>
      <c r="CA60" s="658"/>
      <c r="CB60" s="658"/>
      <c r="CC60" s="658"/>
      <c r="CD60" s="658"/>
      <c r="CE60" s="658"/>
      <c r="CF60" s="658"/>
    </row>
    <row r="61" spans="1:84" x14ac:dyDescent="0.25">
      <c r="A61" s="336"/>
      <c r="B61" s="333"/>
      <c r="C61" s="337"/>
      <c r="D61" s="334"/>
      <c r="E61" s="339" t="str">
        <f xml:space="preserve"> 'Profit&amp;Cash'!E$37</f>
        <v>Retained earnings balance</v>
      </c>
      <c r="F61" s="335">
        <f xml:space="preserve"> 'Profit&amp;Cash'!F$37</f>
        <v>0</v>
      </c>
      <c r="G61" s="335" t="str">
        <f xml:space="preserve"> 'Profit&amp;Cash'!G$37</f>
        <v>GBP</v>
      </c>
      <c r="H61" s="335">
        <f xml:space="preserve"> 'Profit&amp;Cash'!H$37</f>
        <v>0</v>
      </c>
      <c r="I61" s="335">
        <f xml:space="preserve"> 'Profit&amp;Cash'!I$37</f>
        <v>0</v>
      </c>
      <c r="J61" s="649">
        <f xml:space="preserve"> 'Profit&amp;Cash'!J$37</f>
        <v>0</v>
      </c>
      <c r="K61" s="649">
        <f xml:space="preserve"> 'Profit&amp;Cash'!K$37</f>
        <v>0</v>
      </c>
      <c r="L61" s="649">
        <f xml:space="preserve"> 'Profit&amp;Cash'!L$37</f>
        <v>170000</v>
      </c>
      <c r="M61" s="649">
        <f xml:space="preserve"> 'Profit&amp;Cash'!M$37</f>
        <v>208315.17457429197</v>
      </c>
      <c r="N61" s="649">
        <f xml:space="preserve"> 'Profit&amp;Cash'!N$37</f>
        <v>246630.34914858395</v>
      </c>
      <c r="O61" s="649">
        <f xml:space="preserve"> 'Profit&amp;Cash'!O$37</f>
        <v>289734.9205446624</v>
      </c>
      <c r="P61" s="649">
        <f xml:space="preserve"> 'Profit&amp;Cash'!P$37</f>
        <v>342418.28558431385</v>
      </c>
      <c r="Q61" s="649">
        <f xml:space="preserve"> 'Profit&amp;Cash'!Q$37</f>
        <v>398751.77351585415</v>
      </c>
      <c r="R61" s="649">
        <f xml:space="preserve"> 'Profit&amp;Cash'!R$37</f>
        <v>449964.03527179989</v>
      </c>
      <c r="S61" s="649">
        <f xml:space="preserve"> 'Profit&amp;Cash'!S$37</f>
        <v>490933.84467655647</v>
      </c>
      <c r="T61" s="649">
        <f xml:space="preserve"> 'Profit&amp;Cash'!T$37</f>
        <v>526782.42790571845</v>
      </c>
      <c r="U61" s="649">
        <f xml:space="preserve"> 'Profit&amp;Cash'!U$37</f>
        <v>562631.01113488048</v>
      </c>
      <c r="V61" s="649">
        <f xml:space="preserve"> 'Profit&amp;Cash'!V$37</f>
        <v>598479.59436404251</v>
      </c>
      <c r="W61" s="649">
        <f xml:space="preserve"> 'Profit&amp;Cash'!W$37</f>
        <v>634328.17759320454</v>
      </c>
      <c r="X61" s="649">
        <f xml:space="preserve"> 'Profit&amp;Cash'!X$37</f>
        <v>670176.76082236657</v>
      </c>
      <c r="Y61" s="649">
        <f xml:space="preserve"> 'Profit&amp;Cash'!Y$37</f>
        <v>715396.40774348832</v>
      </c>
      <c r="Z61" s="649">
        <f xml:space="preserve"> 'Profit&amp;Cash'!Z$37</f>
        <v>760616.05466461007</v>
      </c>
      <c r="AA61" s="649">
        <f xml:space="preserve"> 'Profit&amp;Cash'!AA$37</f>
        <v>811488.15745087201</v>
      </c>
      <c r="AB61" s="649">
        <f xml:space="preserve"> 'Profit&amp;Cash'!AB$37</f>
        <v>873665.17196741444</v>
      </c>
      <c r="AC61" s="649">
        <f xml:space="preserve"> 'Profit&amp;Cash'!AC$37</f>
        <v>939870.76031590905</v>
      </c>
      <c r="AD61" s="649">
        <f xml:space="preserve"> 'Profit&amp;Cash'!AD$37</f>
        <v>1000057.6588145405</v>
      </c>
      <c r="AE61" s="649">
        <f xml:space="preserve"> 'Profit&amp;Cash'!AE$37</f>
        <v>1048207.1776134457</v>
      </c>
      <c r="AF61" s="649">
        <f xml:space="preserve"> 'Profit&amp;Cash'!AF$37</f>
        <v>1090338.0065624877</v>
      </c>
      <c r="AG61" s="649">
        <f xml:space="preserve"> 'Profit&amp;Cash'!AG$37</f>
        <v>1132468.8355115298</v>
      </c>
      <c r="AH61" s="649">
        <f xml:space="preserve"> 'Profit&amp;Cash'!AH$37</f>
        <v>1174599.6644605719</v>
      </c>
      <c r="AI61" s="649">
        <f xml:space="preserve"> 'Profit&amp;Cash'!AI$37</f>
        <v>1216730.4934096141</v>
      </c>
      <c r="AJ61" s="649">
        <f xml:space="preserve"> 'Profit&amp;Cash'!AJ$37</f>
        <v>1258861.3223586562</v>
      </c>
      <c r="AK61" s="649">
        <f xml:space="preserve"> 'Profit&amp;Cash'!AK$37</f>
        <v>1311127.7474655102</v>
      </c>
      <c r="AL61" s="649">
        <f xml:space="preserve"> 'Profit&amp;Cash'!AL$37</f>
        <v>1363394.1725723641</v>
      </c>
      <c r="AM61" s="649">
        <f xml:space="preserve"> 'Profit&amp;Cash'!AM$37</f>
        <v>1422193.9008175749</v>
      </c>
      <c r="AN61" s="649">
        <f xml:space="preserve"> 'Profit&amp;Cash'!AN$37</f>
        <v>1494060.2353394993</v>
      </c>
      <c r="AO61" s="649">
        <f xml:space="preserve"> 'Profit&amp;Cash'!AO$37</f>
        <v>1570458.5582299498</v>
      </c>
      <c r="AP61" s="649">
        <f xml:space="preserve"> 'Profit&amp;Cash'!AP$37</f>
        <v>1639911.5790394503</v>
      </c>
      <c r="AQ61" s="649">
        <f xml:space="preserve"> 'Profit&amp;Cash'!AQ$37</f>
        <v>1695473.9956870507</v>
      </c>
      <c r="AR61" s="649">
        <f xml:space="preserve"> 'Profit&amp;Cash'!AR$37</f>
        <v>1744091.1102537012</v>
      </c>
      <c r="AS61" s="649">
        <f xml:space="preserve"> 'Profit&amp;Cash'!AS$37</f>
        <v>1792708.2248203517</v>
      </c>
      <c r="AT61" s="649">
        <f xml:space="preserve"> 'Profit&amp;Cash'!AT$37</f>
        <v>1841325.3393870022</v>
      </c>
      <c r="AU61" s="649">
        <f xml:space="preserve"> 'Profit&amp;Cash'!AU$37</f>
        <v>1889942.4539536526</v>
      </c>
      <c r="AV61" s="649">
        <f xml:space="preserve"> 'Profit&amp;Cash'!AV$37</f>
        <v>1938559.5685203031</v>
      </c>
      <c r="AW61" s="649">
        <f xml:space="preserve"> 'Profit&amp;Cash'!AW$37</f>
        <v>2001270.634562135</v>
      </c>
      <c r="AX61" s="649">
        <f xml:space="preserve"> 'Profit&amp;Cash'!AX$37</f>
        <v>2063981.7006039668</v>
      </c>
      <c r="AY61" s="649">
        <f xml:space="preserve"> 'Profit&amp;Cash'!AY$37</f>
        <v>2134531.6499010278</v>
      </c>
      <c r="AZ61" s="649">
        <f xml:space="preserve"> 'Profit&amp;Cash'!AZ$37</f>
        <v>2220759.3657085467</v>
      </c>
      <c r="BA61" s="649">
        <f xml:space="preserve"> 'Profit&amp;Cash'!BA$37</f>
        <v>2312247.0572411544</v>
      </c>
      <c r="BB61" s="649">
        <f xml:space="preserve"> 'Profit&amp;Cash'!BB$37</f>
        <v>2395417.6859071613</v>
      </c>
      <c r="BC61" s="649">
        <f xml:space="preserve"> 'Profit&amp;Cash'!BC$37</f>
        <v>2461954.1888399669</v>
      </c>
      <c r="BD61" s="649">
        <f xml:space="preserve"> 'Profit&amp;Cash'!BD$37</f>
        <v>2520173.6289061718</v>
      </c>
      <c r="BE61" s="649">
        <f xml:space="preserve"> 'Profit&amp;Cash'!BE$37</f>
        <v>2578393.0689723766</v>
      </c>
      <c r="BF61" s="649">
        <f xml:space="preserve"> 'Profit&amp;Cash'!BF$37</f>
        <v>2636612.5090385815</v>
      </c>
      <c r="BG61" s="649">
        <f xml:space="preserve"> 'Profit&amp;Cash'!BG$37</f>
        <v>2694831.9491047864</v>
      </c>
      <c r="BH61" s="649">
        <f xml:space="preserve"> 'Profit&amp;Cash'!BH$37</f>
        <v>2753051.3891709913</v>
      </c>
      <c r="BI61" s="649">
        <f xml:space="preserve"> 'Profit&amp;Cash'!BI$37</f>
        <v>2831410.4635619265</v>
      </c>
      <c r="BJ61" s="649">
        <f xml:space="preserve"> 'Profit&amp;Cash'!BJ$37</f>
        <v>2909769.5379528617</v>
      </c>
      <c r="BK61" s="649">
        <f xml:space="preserve"> 'Profit&amp;Cash'!BK$37</f>
        <v>2997923.4966426641</v>
      </c>
      <c r="BL61" s="649">
        <f xml:space="preserve"> 'Profit&amp;Cash'!BL$37</f>
        <v>3105667.2239302001</v>
      </c>
      <c r="BM61" s="649">
        <f xml:space="preserve"> 'Profit&amp;Cash'!BM$37</f>
        <v>3219789.0753885405</v>
      </c>
      <c r="BN61" s="649">
        <f xml:space="preserve"> 'Profit&amp;Cash'!BN$37</f>
        <v>3323536.213077941</v>
      </c>
      <c r="BO61" s="649">
        <f xml:space="preserve"> 'Profit&amp;Cash'!BO$37</f>
        <v>3406533.9232294611</v>
      </c>
      <c r="BP61" s="649">
        <f xml:space="preserve"> 'Profit&amp;Cash'!BP$37</f>
        <v>3479156.9196120412</v>
      </c>
      <c r="BQ61" s="649">
        <f xml:space="preserve"> 'Profit&amp;Cash'!BQ$37</f>
        <v>3551779.9159946213</v>
      </c>
      <c r="BR61" s="649">
        <f xml:space="preserve"> 'Profit&amp;Cash'!BR$37</f>
        <v>3624402.9123772015</v>
      </c>
      <c r="BS61" s="649">
        <f xml:space="preserve"> 'Profit&amp;Cash'!BS$37</f>
        <v>3697025.9087597816</v>
      </c>
      <c r="BT61" s="649">
        <f xml:space="preserve"> 'Profit&amp;Cash'!BT$37</f>
        <v>3769648.9051423618</v>
      </c>
      <c r="BU61" s="649">
        <f xml:space="preserve"> 'Profit&amp;Cash'!BU$37</f>
        <v>3869386.4057526542</v>
      </c>
      <c r="BV61" s="649">
        <f xml:space="preserve"> 'Profit&amp;Cash'!BV$37</f>
        <v>3969123.9063629466</v>
      </c>
      <c r="BW61" s="649">
        <f xml:space="preserve"> 'Profit&amp;Cash'!BW$37</f>
        <v>4081328.5945495255</v>
      </c>
      <c r="BX61" s="649">
        <f xml:space="preserve"> 'Profit&amp;Cash'!BX$37</f>
        <v>4218467.657888677</v>
      </c>
      <c r="BY61" s="649">
        <f xml:space="preserve"> 'Profit&amp;Cash'!BY$37</f>
        <v>4363513.6714973142</v>
      </c>
      <c r="BZ61" s="649">
        <f xml:space="preserve"> 'Profit&amp;Cash'!BZ$37</f>
        <v>4495373.6838688022</v>
      </c>
      <c r="CA61" s="649">
        <f xml:space="preserve"> 'Profit&amp;Cash'!CA$37</f>
        <v>4600861.6937659932</v>
      </c>
      <c r="CB61" s="649">
        <f xml:space="preserve"> 'Profit&amp;Cash'!CB$37</f>
        <v>4693163.702426035</v>
      </c>
      <c r="CC61" s="649">
        <f xml:space="preserve"> 'Profit&amp;Cash'!CC$37</f>
        <v>4785465.7110860767</v>
      </c>
      <c r="CD61" s="649">
        <f xml:space="preserve"> 'Profit&amp;Cash'!CD$37</f>
        <v>4877767.7197461184</v>
      </c>
      <c r="CE61" s="649">
        <f xml:space="preserve"> 'Profit&amp;Cash'!CE$37</f>
        <v>4970069.7284061601</v>
      </c>
      <c r="CF61" s="649">
        <f xml:space="preserve"> 'Profit&amp;Cash'!CF$37</f>
        <v>5062371.7370662019</v>
      </c>
    </row>
    <row r="62" spans="1:84" x14ac:dyDescent="0.25">
      <c r="A62" s="53"/>
      <c r="B62" s="56"/>
      <c r="C62" s="57"/>
      <c r="D62" s="58"/>
      <c r="E62" s="127" t="s">
        <v>200</v>
      </c>
      <c r="F62" s="128"/>
      <c r="G62" s="129" t="s">
        <v>40</v>
      </c>
      <c r="H62" s="129"/>
      <c r="I62" s="129"/>
      <c r="J62" s="127"/>
      <c r="K62" s="127"/>
      <c r="L62" s="650">
        <f t="shared" ref="L62:AQ62" si="35" xml:space="preserve"> SUM(L60:L61)</f>
        <v>170000</v>
      </c>
      <c r="M62" s="650">
        <f t="shared" si="35"/>
        <v>208315.17457429197</v>
      </c>
      <c r="N62" s="650">
        <f t="shared" si="35"/>
        <v>246630.34914858395</v>
      </c>
      <c r="O62" s="650">
        <f t="shared" si="35"/>
        <v>289734.9205446624</v>
      </c>
      <c r="P62" s="650">
        <f t="shared" si="35"/>
        <v>342418.28558431385</v>
      </c>
      <c r="Q62" s="650">
        <f t="shared" si="35"/>
        <v>398751.77351585415</v>
      </c>
      <c r="R62" s="650">
        <f t="shared" si="35"/>
        <v>449964.03527179989</v>
      </c>
      <c r="S62" s="650">
        <f t="shared" si="35"/>
        <v>490933.84467655647</v>
      </c>
      <c r="T62" s="650">
        <f t="shared" si="35"/>
        <v>526782.42790571845</v>
      </c>
      <c r="U62" s="650">
        <f t="shared" si="35"/>
        <v>562631.01113488048</v>
      </c>
      <c r="V62" s="650">
        <f t="shared" si="35"/>
        <v>598479.59436404251</v>
      </c>
      <c r="W62" s="650">
        <f t="shared" si="35"/>
        <v>634328.17759320454</v>
      </c>
      <c r="X62" s="650">
        <f t="shared" si="35"/>
        <v>670176.76082236657</v>
      </c>
      <c r="Y62" s="650">
        <f t="shared" si="35"/>
        <v>715396.40774348832</v>
      </c>
      <c r="Z62" s="650">
        <f t="shared" si="35"/>
        <v>760616.05466461007</v>
      </c>
      <c r="AA62" s="650">
        <f t="shared" si="35"/>
        <v>811488.15745087201</v>
      </c>
      <c r="AB62" s="650">
        <f t="shared" si="35"/>
        <v>873665.17196741444</v>
      </c>
      <c r="AC62" s="650">
        <f t="shared" si="35"/>
        <v>939870.76031590905</v>
      </c>
      <c r="AD62" s="650">
        <f t="shared" si="35"/>
        <v>1000057.6588145405</v>
      </c>
      <c r="AE62" s="650">
        <f t="shared" si="35"/>
        <v>1048207.1776134457</v>
      </c>
      <c r="AF62" s="650">
        <f t="shared" si="35"/>
        <v>1090338.0065624877</v>
      </c>
      <c r="AG62" s="650">
        <f t="shared" si="35"/>
        <v>1132468.8355115298</v>
      </c>
      <c r="AH62" s="650">
        <f t="shared" si="35"/>
        <v>1174599.6644605719</v>
      </c>
      <c r="AI62" s="650">
        <f t="shared" si="35"/>
        <v>1216730.4934096141</v>
      </c>
      <c r="AJ62" s="650">
        <f t="shared" si="35"/>
        <v>1258861.3223586562</v>
      </c>
      <c r="AK62" s="650">
        <f t="shared" si="35"/>
        <v>1311127.7474655102</v>
      </c>
      <c r="AL62" s="650">
        <f t="shared" si="35"/>
        <v>1363394.1725723641</v>
      </c>
      <c r="AM62" s="650">
        <f t="shared" si="35"/>
        <v>1422193.9008175749</v>
      </c>
      <c r="AN62" s="650">
        <f t="shared" si="35"/>
        <v>1494060.2353394993</v>
      </c>
      <c r="AO62" s="650">
        <f t="shared" si="35"/>
        <v>1570458.5582299498</v>
      </c>
      <c r="AP62" s="650">
        <f t="shared" si="35"/>
        <v>1639911.5790394503</v>
      </c>
      <c r="AQ62" s="650">
        <f t="shared" si="35"/>
        <v>1695473.9956870507</v>
      </c>
      <c r="AR62" s="650">
        <f t="shared" ref="AR62:BW62" si="36" xml:space="preserve"> SUM(AR60:AR61)</f>
        <v>1744091.1102537012</v>
      </c>
      <c r="AS62" s="650">
        <f t="shared" si="36"/>
        <v>1792708.2248203517</v>
      </c>
      <c r="AT62" s="650">
        <f t="shared" si="36"/>
        <v>1841325.3393870022</v>
      </c>
      <c r="AU62" s="650">
        <f t="shared" si="36"/>
        <v>1889942.4539536526</v>
      </c>
      <c r="AV62" s="650">
        <f t="shared" si="36"/>
        <v>1938559.5685203031</v>
      </c>
      <c r="AW62" s="650">
        <f t="shared" si="36"/>
        <v>2001270.634562135</v>
      </c>
      <c r="AX62" s="650">
        <f t="shared" si="36"/>
        <v>2063981.7006039668</v>
      </c>
      <c r="AY62" s="650">
        <f t="shared" si="36"/>
        <v>2134531.6499010278</v>
      </c>
      <c r="AZ62" s="650">
        <f t="shared" si="36"/>
        <v>2220759.3657085467</v>
      </c>
      <c r="BA62" s="650">
        <f t="shared" si="36"/>
        <v>2312247.0572411544</v>
      </c>
      <c r="BB62" s="650">
        <f t="shared" si="36"/>
        <v>2395417.6859071613</v>
      </c>
      <c r="BC62" s="650">
        <f t="shared" si="36"/>
        <v>2461954.1888399669</v>
      </c>
      <c r="BD62" s="650">
        <f t="shared" si="36"/>
        <v>2520173.6289061718</v>
      </c>
      <c r="BE62" s="650">
        <f t="shared" si="36"/>
        <v>2578393.0689723766</v>
      </c>
      <c r="BF62" s="650">
        <f t="shared" si="36"/>
        <v>2636612.5090385815</v>
      </c>
      <c r="BG62" s="650">
        <f t="shared" si="36"/>
        <v>2694831.9491047864</v>
      </c>
      <c r="BH62" s="650">
        <f t="shared" si="36"/>
        <v>2753051.3891709913</v>
      </c>
      <c r="BI62" s="650">
        <f t="shared" si="36"/>
        <v>2831410.4635619265</v>
      </c>
      <c r="BJ62" s="650">
        <f t="shared" si="36"/>
        <v>2909769.5379528617</v>
      </c>
      <c r="BK62" s="650">
        <f t="shared" si="36"/>
        <v>2997923.4966426641</v>
      </c>
      <c r="BL62" s="650">
        <f t="shared" si="36"/>
        <v>3105667.2239302001</v>
      </c>
      <c r="BM62" s="650">
        <f t="shared" si="36"/>
        <v>3219789.0753885405</v>
      </c>
      <c r="BN62" s="650">
        <f t="shared" si="36"/>
        <v>3323536.213077941</v>
      </c>
      <c r="BO62" s="650">
        <f t="shared" si="36"/>
        <v>3406533.9232294611</v>
      </c>
      <c r="BP62" s="650">
        <f t="shared" si="36"/>
        <v>3479156.9196120412</v>
      </c>
      <c r="BQ62" s="650">
        <f t="shared" si="36"/>
        <v>3551779.9159946213</v>
      </c>
      <c r="BR62" s="650">
        <f t="shared" si="36"/>
        <v>3624402.9123772015</v>
      </c>
      <c r="BS62" s="650">
        <f t="shared" si="36"/>
        <v>3697025.9087597816</v>
      </c>
      <c r="BT62" s="650">
        <f t="shared" si="36"/>
        <v>3769648.9051423618</v>
      </c>
      <c r="BU62" s="650">
        <f t="shared" si="36"/>
        <v>3869386.4057526542</v>
      </c>
      <c r="BV62" s="650">
        <f t="shared" si="36"/>
        <v>3969123.9063629466</v>
      </c>
      <c r="BW62" s="650">
        <f t="shared" si="36"/>
        <v>4081328.5945495255</v>
      </c>
      <c r="BX62" s="650">
        <f t="shared" ref="BX62:CE62" si="37" xml:space="preserve"> SUM(BX60:BX61)</f>
        <v>4218467.657888677</v>
      </c>
      <c r="BY62" s="650">
        <f t="shared" si="37"/>
        <v>4363513.6714973142</v>
      </c>
      <c r="BZ62" s="650">
        <f t="shared" si="37"/>
        <v>4495373.6838688022</v>
      </c>
      <c r="CA62" s="650">
        <f t="shared" si="37"/>
        <v>4600861.6937659932</v>
      </c>
      <c r="CB62" s="650">
        <f t="shared" si="37"/>
        <v>4693163.702426035</v>
      </c>
      <c r="CC62" s="650">
        <f t="shared" si="37"/>
        <v>4785465.7110860767</v>
      </c>
      <c r="CD62" s="650">
        <f t="shared" si="37"/>
        <v>4877767.7197461184</v>
      </c>
      <c r="CE62" s="650">
        <f t="shared" si="37"/>
        <v>4970069.7284061601</v>
      </c>
      <c r="CF62" s="650">
        <f t="shared" ref="CF62" si="38" xml:space="preserve"> SUM(CF60:CF61)</f>
        <v>5062371.7370662019</v>
      </c>
    </row>
    <row r="63" spans="1:84" x14ac:dyDescent="0.25">
      <c r="CF63" s="417"/>
    </row>
    <row r="64" spans="1:84" x14ac:dyDescent="0.25">
      <c r="A64" s="182"/>
      <c r="B64" s="179"/>
      <c r="D64" s="180"/>
      <c r="E64" s="181"/>
      <c r="F64" s="181"/>
      <c r="G64" s="181"/>
      <c r="H64" s="181"/>
      <c r="I64" s="181"/>
      <c r="AE64" s="334"/>
      <c r="AF64" s="334"/>
      <c r="AG64" s="334"/>
      <c r="AH64" s="334"/>
      <c r="AI64" s="334"/>
      <c r="CF64" s="417"/>
    </row>
    <row r="65" spans="1:84" x14ac:dyDescent="0.25">
      <c r="A65" s="233" t="s">
        <v>157</v>
      </c>
      <c r="B65" s="234"/>
      <c r="C65" s="234"/>
      <c r="D65" s="235"/>
      <c r="E65" s="236"/>
      <c r="F65" s="237"/>
      <c r="G65" s="236"/>
      <c r="H65" s="236"/>
      <c r="I65" s="236"/>
      <c r="J65" s="549"/>
      <c r="K65" s="549"/>
      <c r="L65" s="549"/>
      <c r="M65" s="549"/>
      <c r="N65" s="549"/>
      <c r="O65" s="549"/>
      <c r="P65" s="549"/>
      <c r="Q65" s="549"/>
      <c r="R65" s="549"/>
      <c r="S65" s="549"/>
      <c r="T65" s="549"/>
      <c r="U65" s="549"/>
      <c r="V65" s="549"/>
      <c r="W65" s="549"/>
      <c r="X65" s="549"/>
      <c r="Y65" s="549"/>
      <c r="Z65" s="549"/>
      <c r="AA65" s="549"/>
      <c r="AB65" s="549"/>
      <c r="AC65" s="549"/>
      <c r="AD65" s="549"/>
      <c r="AE65" s="549"/>
      <c r="AF65" s="549"/>
      <c r="AG65" s="549"/>
      <c r="AH65" s="549"/>
      <c r="AI65" s="549"/>
      <c r="AJ65" s="549"/>
      <c r="AK65" s="549"/>
      <c r="AL65" s="549"/>
      <c r="AM65" s="549"/>
      <c r="AN65" s="549"/>
      <c r="AO65" s="549"/>
      <c r="AP65" s="549"/>
      <c r="AQ65" s="549"/>
      <c r="AR65" s="549"/>
      <c r="AS65" s="549"/>
      <c r="AT65" s="549"/>
      <c r="AU65" s="549"/>
      <c r="AV65" s="549"/>
      <c r="AW65" s="549"/>
      <c r="AX65" s="549"/>
      <c r="AY65" s="549"/>
      <c r="AZ65" s="549"/>
      <c r="BA65" s="549"/>
      <c r="BB65" s="549"/>
      <c r="BC65" s="549"/>
      <c r="BD65" s="549"/>
      <c r="BE65" s="549"/>
      <c r="BF65" s="549"/>
      <c r="BG65" s="549"/>
      <c r="BH65" s="549"/>
      <c r="BI65" s="549"/>
      <c r="BJ65" s="549"/>
      <c r="BK65" s="549"/>
      <c r="BL65" s="549"/>
      <c r="BM65" s="549"/>
      <c r="BN65" s="549"/>
      <c r="BO65" s="549"/>
      <c r="BP65" s="549"/>
      <c r="BQ65" s="549"/>
      <c r="BR65" s="549"/>
      <c r="BS65" s="549"/>
      <c r="BT65" s="549"/>
      <c r="BU65" s="549"/>
      <c r="BV65" s="549"/>
      <c r="BW65" s="549"/>
      <c r="BX65" s="549"/>
      <c r="BY65" s="549"/>
      <c r="BZ65" s="549"/>
      <c r="CA65" s="549"/>
      <c r="CB65" s="549"/>
      <c r="CC65" s="549"/>
      <c r="CD65" s="549"/>
      <c r="CE65" s="549"/>
      <c r="CF65" s="549"/>
    </row>
    <row r="66" spans="1:84" x14ac:dyDescent="0.25">
      <c r="A66" s="53"/>
      <c r="B66" s="56"/>
      <c r="C66" s="57"/>
      <c r="D66" s="58"/>
      <c r="E66" s="59"/>
      <c r="F66" s="61"/>
      <c r="G66" s="62"/>
      <c r="H66" s="62"/>
      <c r="I66" s="62"/>
      <c r="J66" s="552"/>
      <c r="K66" s="552"/>
      <c r="L66" s="555"/>
      <c r="M66" s="565"/>
      <c r="N66" s="555"/>
      <c r="O66" s="555"/>
      <c r="P66" s="555"/>
      <c r="Q66" s="555"/>
      <c r="R66" s="555"/>
      <c r="S66" s="555"/>
      <c r="T66" s="555"/>
      <c r="U66" s="555"/>
      <c r="V66" s="555"/>
      <c r="W66" s="555"/>
      <c r="X66" s="555"/>
      <c r="Y66" s="555"/>
      <c r="Z66" s="555"/>
      <c r="AA66" s="555"/>
      <c r="AB66" s="555"/>
      <c r="AC66" s="555"/>
      <c r="AD66" s="555"/>
      <c r="AE66" s="555"/>
      <c r="AF66" s="555"/>
      <c r="AG66" s="555"/>
      <c r="AH66" s="555"/>
      <c r="AI66" s="555"/>
      <c r="AJ66" s="555"/>
      <c r="AK66" s="555"/>
      <c r="AL66" s="555"/>
      <c r="AM66" s="555"/>
      <c r="AN66" s="555"/>
      <c r="AO66" s="555"/>
      <c r="AP66" s="555"/>
      <c r="AQ66" s="555"/>
      <c r="AR66" s="555"/>
      <c r="AS66" s="555"/>
      <c r="AT66" s="555"/>
      <c r="AU66" s="555"/>
      <c r="AV66" s="555"/>
      <c r="AW66" s="555"/>
      <c r="AX66" s="555"/>
      <c r="AY66" s="555"/>
      <c r="AZ66" s="555"/>
      <c r="BA66" s="555"/>
      <c r="BB66" s="555"/>
      <c r="BC66" s="555"/>
      <c r="BD66" s="555"/>
      <c r="BE66" s="555"/>
      <c r="BF66" s="555"/>
      <c r="BG66" s="555"/>
      <c r="BH66" s="555"/>
      <c r="BI66" s="555"/>
      <c r="BJ66" s="555"/>
      <c r="BK66" s="555"/>
      <c r="BL66" s="555"/>
      <c r="BM66" s="555"/>
      <c r="BN66" s="555"/>
      <c r="BO66" s="555"/>
      <c r="BP66" s="555"/>
      <c r="BQ66" s="555"/>
      <c r="BR66" s="555"/>
      <c r="BS66" s="555"/>
      <c r="BT66" s="555"/>
      <c r="BU66" s="555"/>
      <c r="BV66" s="555"/>
      <c r="BW66" s="555"/>
      <c r="BX66" s="555"/>
      <c r="BY66" s="555"/>
      <c r="BZ66" s="555"/>
      <c r="CA66" s="555"/>
      <c r="CB66" s="555"/>
      <c r="CC66" s="555"/>
      <c r="CD66" s="555"/>
      <c r="CE66" s="555"/>
      <c r="CF66" s="555"/>
    </row>
    <row r="67" spans="1:84" x14ac:dyDescent="0.25">
      <c r="A67" s="53"/>
      <c r="B67" s="56"/>
      <c r="C67" s="57"/>
      <c r="D67" s="58"/>
      <c r="E67" s="59" t="str">
        <f t="shared" ref="E67:AJ67" si="39" xml:space="preserve"> E$26</f>
        <v>EBIT</v>
      </c>
      <c r="F67" s="59">
        <f t="shared" si="39"/>
        <v>0</v>
      </c>
      <c r="G67" s="59" t="str">
        <f t="shared" si="39"/>
        <v>GBP</v>
      </c>
      <c r="H67" s="59">
        <f t="shared" si="39"/>
        <v>0</v>
      </c>
      <c r="I67" s="59">
        <f t="shared" si="39"/>
        <v>0</v>
      </c>
      <c r="J67" s="59">
        <f t="shared" si="39"/>
        <v>4892371.7370662019</v>
      </c>
      <c r="K67" s="59">
        <f t="shared" si="39"/>
        <v>0</v>
      </c>
      <c r="L67" s="59">
        <f t="shared" si="39"/>
        <v>0</v>
      </c>
      <c r="M67" s="59">
        <f t="shared" si="39"/>
        <v>38315.174574291974</v>
      </c>
      <c r="N67" s="59">
        <f t="shared" si="39"/>
        <v>38315.174574291974</v>
      </c>
      <c r="O67" s="59">
        <f t="shared" si="39"/>
        <v>43104.571396078478</v>
      </c>
      <c r="P67" s="59">
        <f t="shared" si="39"/>
        <v>52683.365039651471</v>
      </c>
      <c r="Q67" s="59">
        <f t="shared" si="39"/>
        <v>56333.487931540309</v>
      </c>
      <c r="R67" s="59">
        <f t="shared" si="39"/>
        <v>51212.261755945736</v>
      </c>
      <c r="S67" s="59">
        <f t="shared" si="39"/>
        <v>40969.809404756583</v>
      </c>
      <c r="T67" s="59">
        <f t="shared" si="39"/>
        <v>35848.583229162017</v>
      </c>
      <c r="U67" s="59">
        <f t="shared" si="39"/>
        <v>35848.583229162017</v>
      </c>
      <c r="V67" s="59">
        <f t="shared" si="39"/>
        <v>35848.583229162017</v>
      </c>
      <c r="W67" s="59">
        <f t="shared" si="39"/>
        <v>35848.583229162017</v>
      </c>
      <c r="X67" s="59">
        <f t="shared" si="39"/>
        <v>35848.583229162017</v>
      </c>
      <c r="Y67" s="59">
        <f t="shared" si="39"/>
        <v>45219.646921121777</v>
      </c>
      <c r="Z67" s="59">
        <f t="shared" si="39"/>
        <v>45219.646921121777</v>
      </c>
      <c r="AA67" s="59">
        <f t="shared" si="39"/>
        <v>50872.102786261989</v>
      </c>
      <c r="AB67" s="59">
        <f t="shared" si="39"/>
        <v>62177.014516542418</v>
      </c>
      <c r="AC67" s="59">
        <f t="shared" si="39"/>
        <v>66205.588348494566</v>
      </c>
      <c r="AD67" s="59">
        <f t="shared" si="39"/>
        <v>60186.898498631417</v>
      </c>
      <c r="AE67" s="59">
        <f t="shared" si="39"/>
        <v>48149.518798905148</v>
      </c>
      <c r="AF67" s="59">
        <f t="shared" si="39"/>
        <v>42130.828949042014</v>
      </c>
      <c r="AG67" s="59">
        <f t="shared" si="39"/>
        <v>42130.828949042014</v>
      </c>
      <c r="AH67" s="59">
        <f t="shared" si="39"/>
        <v>42130.828949042014</v>
      </c>
      <c r="AI67" s="59">
        <f t="shared" si="39"/>
        <v>42130.828949042014</v>
      </c>
      <c r="AJ67" s="59">
        <f t="shared" si="39"/>
        <v>42130.828949042014</v>
      </c>
      <c r="AK67" s="59">
        <f t="shared" ref="AK67:BP67" si="40" xml:space="preserve"> AK$26</f>
        <v>52266.42510685404</v>
      </c>
      <c r="AL67" s="59">
        <f t="shared" si="40"/>
        <v>52266.42510685404</v>
      </c>
      <c r="AM67" s="59">
        <f t="shared" si="40"/>
        <v>58799.728245210805</v>
      </c>
      <c r="AN67" s="59">
        <f t="shared" si="40"/>
        <v>71866.334521924306</v>
      </c>
      <c r="AO67" s="59">
        <f t="shared" si="40"/>
        <v>76398.322890450581</v>
      </c>
      <c r="AP67" s="59">
        <f t="shared" si="40"/>
        <v>69453.020809500522</v>
      </c>
      <c r="AQ67" s="59">
        <f t="shared" si="40"/>
        <v>55562.41664760041</v>
      </c>
      <c r="AR67" s="59">
        <f t="shared" si="40"/>
        <v>48617.114566650373</v>
      </c>
      <c r="AS67" s="59">
        <f t="shared" si="40"/>
        <v>48617.114566650373</v>
      </c>
      <c r="AT67" s="59">
        <f t="shared" si="40"/>
        <v>48617.114566650373</v>
      </c>
      <c r="AU67" s="59">
        <f t="shared" si="40"/>
        <v>48617.114566650373</v>
      </c>
      <c r="AV67" s="59">
        <f t="shared" si="40"/>
        <v>48617.114566650373</v>
      </c>
      <c r="AW67" s="59">
        <f t="shared" si="40"/>
        <v>62711.066041831931</v>
      </c>
      <c r="AX67" s="59">
        <f t="shared" si="40"/>
        <v>62711.066041831931</v>
      </c>
      <c r="AY67" s="59">
        <f t="shared" si="40"/>
        <v>70549.949297060914</v>
      </c>
      <c r="AZ67" s="59">
        <f t="shared" si="40"/>
        <v>86227.715807518907</v>
      </c>
      <c r="BA67" s="59">
        <f t="shared" si="40"/>
        <v>91487.691532607525</v>
      </c>
      <c r="BB67" s="59">
        <f t="shared" si="40"/>
        <v>83170.628666006858</v>
      </c>
      <c r="BC67" s="59">
        <f t="shared" si="40"/>
        <v>66536.502932805495</v>
      </c>
      <c r="BD67" s="59">
        <f t="shared" si="40"/>
        <v>58219.440066204799</v>
      </c>
      <c r="BE67" s="59">
        <f t="shared" si="40"/>
        <v>58219.440066204799</v>
      </c>
      <c r="BF67" s="59">
        <f t="shared" si="40"/>
        <v>58219.440066204799</v>
      </c>
      <c r="BG67" s="59">
        <f t="shared" si="40"/>
        <v>58219.440066204799</v>
      </c>
      <c r="BH67" s="59">
        <f t="shared" si="40"/>
        <v>58219.440066204799</v>
      </c>
      <c r="BI67" s="59">
        <f t="shared" si="40"/>
        <v>78359.074390935362</v>
      </c>
      <c r="BJ67" s="59">
        <f t="shared" si="40"/>
        <v>78359.074390935362</v>
      </c>
      <c r="BK67" s="59">
        <f t="shared" si="40"/>
        <v>88153.958689802268</v>
      </c>
      <c r="BL67" s="59">
        <f t="shared" si="40"/>
        <v>107743.72728753611</v>
      </c>
      <c r="BM67" s="59">
        <f t="shared" si="40"/>
        <v>114121.85145834042</v>
      </c>
      <c r="BN67" s="59">
        <f t="shared" si="40"/>
        <v>103747.13768940035</v>
      </c>
      <c r="BO67" s="59">
        <f t="shared" si="40"/>
        <v>82997.710151520296</v>
      </c>
      <c r="BP67" s="59">
        <f t="shared" si="40"/>
        <v>72622.996382580255</v>
      </c>
      <c r="BQ67" s="59">
        <f t="shared" ref="BQ67:CF67" si="41" xml:space="preserve"> BQ$26</f>
        <v>72622.996382580255</v>
      </c>
      <c r="BR67" s="59">
        <f t="shared" si="41"/>
        <v>72622.996382580255</v>
      </c>
      <c r="BS67" s="59">
        <f t="shared" si="41"/>
        <v>72622.996382580255</v>
      </c>
      <c r="BT67" s="59">
        <f t="shared" si="41"/>
        <v>72622.996382580255</v>
      </c>
      <c r="BU67" s="59">
        <f t="shared" si="41"/>
        <v>99737.500610292322</v>
      </c>
      <c r="BV67" s="59">
        <f t="shared" si="41"/>
        <v>99737.500610292322</v>
      </c>
      <c r="BW67" s="59">
        <f t="shared" si="41"/>
        <v>112204.68818657887</v>
      </c>
      <c r="BX67" s="59">
        <f t="shared" si="41"/>
        <v>137139.06333915191</v>
      </c>
      <c r="BY67" s="59">
        <f t="shared" si="41"/>
        <v>145046.01360863715</v>
      </c>
      <c r="BZ67" s="59">
        <f t="shared" si="41"/>
        <v>131860.01237148829</v>
      </c>
      <c r="CA67" s="59">
        <f t="shared" si="41"/>
        <v>105488.00989719063</v>
      </c>
      <c r="CB67" s="59">
        <f t="shared" si="41"/>
        <v>92302.008660041829</v>
      </c>
      <c r="CC67" s="59">
        <f t="shared" si="41"/>
        <v>92302.008660041829</v>
      </c>
      <c r="CD67" s="59">
        <f t="shared" si="41"/>
        <v>92302.008660041829</v>
      </c>
      <c r="CE67" s="59">
        <f t="shared" si="41"/>
        <v>92302.008660041829</v>
      </c>
      <c r="CF67" s="59">
        <f t="shared" si="41"/>
        <v>92302.008660041829</v>
      </c>
    </row>
    <row r="68" spans="1:84" x14ac:dyDescent="0.25">
      <c r="A68" s="53"/>
      <c r="B68" s="56"/>
      <c r="C68" s="57"/>
      <c r="D68" s="58"/>
      <c r="E68" s="59"/>
      <c r="F68" s="61"/>
      <c r="G68" s="62"/>
      <c r="H68" s="62"/>
      <c r="I68" s="62"/>
      <c r="J68" s="59"/>
      <c r="K68" s="59"/>
      <c r="L68" s="672"/>
      <c r="M68" s="672"/>
      <c r="N68" s="672"/>
      <c r="O68" s="672"/>
      <c r="P68" s="672"/>
      <c r="Q68" s="672"/>
      <c r="R68" s="672"/>
      <c r="S68" s="672"/>
      <c r="T68" s="672"/>
      <c r="U68" s="672"/>
      <c r="V68" s="672"/>
      <c r="W68" s="672"/>
      <c r="X68" s="671"/>
      <c r="Y68" s="671"/>
      <c r="Z68" s="671"/>
      <c r="AA68" s="671"/>
      <c r="AB68" s="671"/>
      <c r="AC68" s="671"/>
      <c r="AD68" s="671"/>
      <c r="AE68" s="671"/>
      <c r="AF68" s="671"/>
      <c r="AG68" s="671"/>
      <c r="AH68" s="671"/>
      <c r="AI68" s="671"/>
      <c r="AJ68" s="671"/>
      <c r="AK68" s="671"/>
      <c r="AL68" s="671"/>
      <c r="AM68" s="671"/>
      <c r="AN68" s="671"/>
      <c r="AO68" s="671"/>
      <c r="AP68" s="671"/>
      <c r="AQ68" s="671"/>
      <c r="AR68" s="671"/>
      <c r="AS68" s="671"/>
      <c r="AT68" s="671"/>
      <c r="AU68" s="671"/>
      <c r="AV68" s="671"/>
      <c r="AW68" s="671"/>
      <c r="AX68" s="671"/>
      <c r="AY68" s="671"/>
      <c r="AZ68" s="671"/>
      <c r="BA68" s="671"/>
      <c r="BB68" s="671"/>
      <c r="BC68" s="671"/>
      <c r="BD68" s="671"/>
      <c r="BE68" s="671"/>
      <c r="BF68" s="671"/>
      <c r="BG68" s="671"/>
      <c r="BH68" s="671"/>
      <c r="BI68" s="671"/>
      <c r="BJ68" s="671"/>
      <c r="BK68" s="671"/>
      <c r="BL68" s="671"/>
      <c r="BM68" s="671"/>
      <c r="BN68" s="671"/>
      <c r="BO68" s="671"/>
      <c r="BP68" s="671"/>
      <c r="BQ68" s="671"/>
      <c r="BR68" s="671"/>
      <c r="BS68" s="671"/>
      <c r="BT68" s="671"/>
      <c r="BU68" s="671"/>
      <c r="BV68" s="671"/>
      <c r="BW68" s="671"/>
      <c r="BX68" s="671"/>
      <c r="BY68" s="671"/>
      <c r="BZ68" s="671"/>
      <c r="CA68" s="671"/>
      <c r="CB68" s="671"/>
      <c r="CC68" s="671"/>
      <c r="CD68" s="671"/>
      <c r="CE68" s="671"/>
      <c r="CF68" s="671"/>
    </row>
    <row r="69" spans="1:84" x14ac:dyDescent="0.25">
      <c r="A69" s="53"/>
      <c r="B69" s="56"/>
      <c r="C69" s="57"/>
      <c r="D69" s="58"/>
      <c r="E69" s="59" t="str">
        <f xml:space="preserve"> VAT!E$74</f>
        <v>(Increase) / decrease in VAT receivable</v>
      </c>
      <c r="F69" s="59">
        <f xml:space="preserve"> VAT!F$74</f>
        <v>0</v>
      </c>
      <c r="G69" s="59" t="str">
        <f xml:space="preserve"> VAT!G$74</f>
        <v>GBP</v>
      </c>
      <c r="H69" s="59">
        <f xml:space="preserve"> VAT!H$74</f>
        <v>0</v>
      </c>
      <c r="I69" s="59">
        <f xml:space="preserve"> VAT!I$74</f>
        <v>0</v>
      </c>
      <c r="J69" s="59">
        <f xml:space="preserve"> VAT!J$74</f>
        <v>0</v>
      </c>
      <c r="K69" s="59">
        <f xml:space="preserve"> VAT!K$74</f>
        <v>0</v>
      </c>
      <c r="L69" s="59">
        <f xml:space="preserve"> VAT!L$74</f>
        <v>0</v>
      </c>
      <c r="M69" s="59">
        <f xml:space="preserve"> VAT!M$74</f>
        <v>0</v>
      </c>
      <c r="N69" s="59">
        <f xml:space="preserve"> VAT!N$74</f>
        <v>0</v>
      </c>
      <c r="O69" s="59">
        <f xml:space="preserve"> VAT!O$74</f>
        <v>0</v>
      </c>
      <c r="P69" s="59">
        <f xml:space="preserve"> VAT!P$74</f>
        <v>0</v>
      </c>
      <c r="Q69" s="59">
        <f xml:space="preserve"> VAT!Q$74</f>
        <v>0</v>
      </c>
      <c r="R69" s="59">
        <f xml:space="preserve"> VAT!R$74</f>
        <v>0</v>
      </c>
      <c r="S69" s="59">
        <f xml:space="preserve"> VAT!S$74</f>
        <v>0</v>
      </c>
      <c r="T69" s="59">
        <f xml:space="preserve"> VAT!T$74</f>
        <v>0</v>
      </c>
      <c r="U69" s="59">
        <f xml:space="preserve"> VAT!U$74</f>
        <v>0</v>
      </c>
      <c r="V69" s="59">
        <f xml:space="preserve"> VAT!V$74</f>
        <v>0</v>
      </c>
      <c r="W69" s="59">
        <f xml:space="preserve"> VAT!W$74</f>
        <v>0</v>
      </c>
      <c r="X69" s="59">
        <f xml:space="preserve"> VAT!X$74</f>
        <v>0</v>
      </c>
      <c r="Y69" s="59">
        <f xml:space="preserve"> VAT!Y$74</f>
        <v>0</v>
      </c>
      <c r="Z69" s="59">
        <f xml:space="preserve"> VAT!Z$74</f>
        <v>0</v>
      </c>
      <c r="AA69" s="59">
        <f xml:space="preserve"> VAT!AA$74</f>
        <v>0</v>
      </c>
      <c r="AB69" s="59">
        <f xml:space="preserve"> VAT!AB$74</f>
        <v>0</v>
      </c>
      <c r="AC69" s="59">
        <f xml:space="preserve"> VAT!AC$74</f>
        <v>0</v>
      </c>
      <c r="AD69" s="59">
        <f xml:space="preserve"> VAT!AD$74</f>
        <v>0</v>
      </c>
      <c r="AE69" s="59">
        <f xml:space="preserve"> VAT!AE$74</f>
        <v>0</v>
      </c>
      <c r="AF69" s="59">
        <f xml:space="preserve"> VAT!AF$74</f>
        <v>0</v>
      </c>
      <c r="AG69" s="59">
        <f xml:space="preserve"> VAT!AG$74</f>
        <v>0</v>
      </c>
      <c r="AH69" s="59">
        <f xml:space="preserve"> VAT!AH$74</f>
        <v>0</v>
      </c>
      <c r="AI69" s="59">
        <f xml:space="preserve"> VAT!AI$74</f>
        <v>0</v>
      </c>
      <c r="AJ69" s="59">
        <f xml:space="preserve"> VAT!AJ$74</f>
        <v>0</v>
      </c>
      <c r="AK69" s="59">
        <f xml:space="preserve"> VAT!AK$74</f>
        <v>0</v>
      </c>
      <c r="AL69" s="59">
        <f xml:space="preserve"> VAT!AL$74</f>
        <v>0</v>
      </c>
      <c r="AM69" s="59">
        <f xml:space="preserve"> VAT!AM$74</f>
        <v>0</v>
      </c>
      <c r="AN69" s="59">
        <f xml:space="preserve"> VAT!AN$74</f>
        <v>0</v>
      </c>
      <c r="AO69" s="59">
        <f xml:space="preserve"> VAT!AO$74</f>
        <v>0</v>
      </c>
      <c r="AP69" s="59">
        <f xml:space="preserve"> VAT!AP$74</f>
        <v>0</v>
      </c>
      <c r="AQ69" s="59">
        <f xml:space="preserve"> VAT!AQ$74</f>
        <v>0</v>
      </c>
      <c r="AR69" s="59">
        <f xml:space="preserve"> VAT!AR$74</f>
        <v>0</v>
      </c>
      <c r="AS69" s="59">
        <f xml:space="preserve"> VAT!AS$74</f>
        <v>0</v>
      </c>
      <c r="AT69" s="59">
        <f xml:space="preserve"> VAT!AT$74</f>
        <v>0</v>
      </c>
      <c r="AU69" s="59">
        <f xml:space="preserve"> VAT!AU$74</f>
        <v>0</v>
      </c>
      <c r="AV69" s="59">
        <f xml:space="preserve"> VAT!AV$74</f>
        <v>0</v>
      </c>
      <c r="AW69" s="59">
        <f xml:space="preserve"> VAT!AW$74</f>
        <v>0</v>
      </c>
      <c r="AX69" s="59">
        <f xml:space="preserve"> VAT!AX$74</f>
        <v>0</v>
      </c>
      <c r="AY69" s="59">
        <f xml:space="preserve"> VAT!AY$74</f>
        <v>0</v>
      </c>
      <c r="AZ69" s="59">
        <f xml:space="preserve"> VAT!AZ$74</f>
        <v>0</v>
      </c>
      <c r="BA69" s="59">
        <f xml:space="preserve"> VAT!BA$74</f>
        <v>0</v>
      </c>
      <c r="BB69" s="59">
        <f xml:space="preserve"> VAT!BB$74</f>
        <v>0</v>
      </c>
      <c r="BC69" s="59">
        <f xml:space="preserve"> VAT!BC$74</f>
        <v>0</v>
      </c>
      <c r="BD69" s="59">
        <f xml:space="preserve"> VAT!BD$74</f>
        <v>0</v>
      </c>
      <c r="BE69" s="59">
        <f xml:space="preserve"> VAT!BE$74</f>
        <v>0</v>
      </c>
      <c r="BF69" s="59">
        <f xml:space="preserve"> VAT!BF$74</f>
        <v>0</v>
      </c>
      <c r="BG69" s="59">
        <f xml:space="preserve"> VAT!BG$74</f>
        <v>0</v>
      </c>
      <c r="BH69" s="59">
        <f xml:space="preserve"> VAT!BH$74</f>
        <v>0</v>
      </c>
      <c r="BI69" s="59">
        <f xml:space="preserve"> VAT!BI$74</f>
        <v>0</v>
      </c>
      <c r="BJ69" s="59">
        <f xml:space="preserve"> VAT!BJ$74</f>
        <v>0</v>
      </c>
      <c r="BK69" s="59">
        <f xml:space="preserve"> VAT!BK$74</f>
        <v>0</v>
      </c>
      <c r="BL69" s="59">
        <f xml:space="preserve"> VAT!BL$74</f>
        <v>0</v>
      </c>
      <c r="BM69" s="59">
        <f xml:space="preserve"> VAT!BM$74</f>
        <v>0</v>
      </c>
      <c r="BN69" s="59">
        <f xml:space="preserve"> VAT!BN$74</f>
        <v>0</v>
      </c>
      <c r="BO69" s="59">
        <f xml:space="preserve"> VAT!BO$74</f>
        <v>0</v>
      </c>
      <c r="BP69" s="59">
        <f xml:space="preserve"> VAT!BP$74</f>
        <v>0</v>
      </c>
      <c r="BQ69" s="59">
        <f xml:space="preserve"> VAT!BQ$74</f>
        <v>0</v>
      </c>
      <c r="BR69" s="59">
        <f xml:space="preserve"> VAT!BR$74</f>
        <v>0</v>
      </c>
      <c r="BS69" s="59">
        <f xml:space="preserve"> VAT!BS$74</f>
        <v>0</v>
      </c>
      <c r="BT69" s="59">
        <f xml:space="preserve"> VAT!BT$74</f>
        <v>0</v>
      </c>
      <c r="BU69" s="59">
        <f xml:space="preserve"> VAT!BU$74</f>
        <v>0</v>
      </c>
      <c r="BV69" s="59">
        <f xml:space="preserve"> VAT!BV$74</f>
        <v>0</v>
      </c>
      <c r="BW69" s="59">
        <f xml:space="preserve"> VAT!BW$74</f>
        <v>0</v>
      </c>
      <c r="BX69" s="59">
        <f xml:space="preserve"> VAT!BX$74</f>
        <v>0</v>
      </c>
      <c r="BY69" s="59">
        <f xml:space="preserve"> VAT!BY$74</f>
        <v>0</v>
      </c>
      <c r="BZ69" s="59">
        <f xml:space="preserve"> VAT!BZ$74</f>
        <v>0</v>
      </c>
      <c r="CA69" s="59">
        <f xml:space="preserve"> VAT!CA$74</f>
        <v>0</v>
      </c>
      <c r="CB69" s="59">
        <f xml:space="preserve"> VAT!CB$74</f>
        <v>0</v>
      </c>
      <c r="CC69" s="59">
        <f xml:space="preserve"> VAT!CC$74</f>
        <v>0</v>
      </c>
      <c r="CD69" s="59">
        <f xml:space="preserve"> VAT!CD$74</f>
        <v>0</v>
      </c>
      <c r="CE69" s="59">
        <f xml:space="preserve"> VAT!CE$74</f>
        <v>0</v>
      </c>
      <c r="CF69" s="59">
        <f xml:space="preserve"> VAT!CF$74</f>
        <v>0</v>
      </c>
    </row>
    <row r="70" spans="1:84" x14ac:dyDescent="0.25">
      <c r="A70" s="53"/>
      <c r="B70" s="56"/>
      <c r="C70" s="57"/>
      <c r="D70" s="58"/>
      <c r="E70" s="59" t="str">
        <f xml:space="preserve"> VAT!E$78</f>
        <v>Increase / (decrease) in VAT payable</v>
      </c>
      <c r="F70" s="59">
        <f xml:space="preserve"> VAT!F$78</f>
        <v>0</v>
      </c>
      <c r="G70" s="59" t="str">
        <f xml:space="preserve"> VAT!G$78</f>
        <v>GBP</v>
      </c>
      <c r="H70" s="59">
        <f xml:space="preserve"> VAT!H$78</f>
        <v>0</v>
      </c>
      <c r="I70" s="59">
        <f xml:space="preserve"> VAT!I$78</f>
        <v>0</v>
      </c>
      <c r="J70" s="59">
        <f xml:space="preserve"> VAT!J$78</f>
        <v>51056.205196025097</v>
      </c>
      <c r="K70" s="59">
        <f xml:space="preserve"> VAT!K$78</f>
        <v>0</v>
      </c>
      <c r="L70" s="59">
        <f xml:space="preserve"> VAT!L$78</f>
        <v>0</v>
      </c>
      <c r="M70" s="59">
        <f xml:space="preserve"> VAT!M$78</f>
        <v>3338.0349148583955</v>
      </c>
      <c r="N70" s="59">
        <f xml:space="preserve"> VAT!N$78</f>
        <v>7663.0349148583955</v>
      </c>
      <c r="O70" s="59">
        <f xml:space="preserve"> VAT!O$78</f>
        <v>8620.9142792156927</v>
      </c>
      <c r="P70" s="59">
        <f xml:space="preserve"> VAT!P$78</f>
        <v>-13410.311101002189</v>
      </c>
      <c r="Q70" s="59">
        <f xml:space="preserve"> VAT!Q$78</f>
        <v>11266.697586308059</v>
      </c>
      <c r="R70" s="59">
        <f xml:space="preserve"> VAT!R$78</f>
        <v>10242.452351189142</v>
      </c>
      <c r="S70" s="59">
        <f xml:space="preserve"> VAT!S$78</f>
        <v>-23851.861064476187</v>
      </c>
      <c r="T70" s="59">
        <f xml:space="preserve"> VAT!T$78</f>
        <v>7169.7166458324009</v>
      </c>
      <c r="U70" s="59">
        <f xml:space="preserve"> VAT!U$78</f>
        <v>7169.7166458324009</v>
      </c>
      <c r="V70" s="59">
        <f xml:space="preserve"> VAT!V$78</f>
        <v>-15363.678526783704</v>
      </c>
      <c r="W70" s="59">
        <f xml:space="preserve"> VAT!W$78</f>
        <v>7169.7166458324045</v>
      </c>
      <c r="X70" s="59">
        <f xml:space="preserve"> VAT!X$78</f>
        <v>7169.7166458324009</v>
      </c>
      <c r="Y70" s="59">
        <f xml:space="preserve"> VAT!Y$78</f>
        <v>-12465.220553272855</v>
      </c>
      <c r="Z70" s="59">
        <f xml:space="preserve"> VAT!Z$78</f>
        <v>9043.9293842243569</v>
      </c>
      <c r="AA70" s="59">
        <f xml:space="preserve"> VAT!AA$78</f>
        <v>10174.420557252401</v>
      </c>
      <c r="AB70" s="59">
        <f xml:space="preserve"> VAT!AB$78</f>
        <v>-15826.876422392634</v>
      </c>
      <c r="AC70" s="59">
        <f xml:space="preserve"> VAT!AC$78</f>
        <v>13241.117669698913</v>
      </c>
      <c r="AD70" s="59">
        <f xml:space="preserve"> VAT!AD$78</f>
        <v>12037.379699726291</v>
      </c>
      <c r="AE70" s="59">
        <f xml:space="preserve"> VAT!AE$78</f>
        <v>-28083.996512952654</v>
      </c>
      <c r="AF70" s="59">
        <f xml:space="preserve"> VAT!AF$78</f>
        <v>8426.1657898084013</v>
      </c>
      <c r="AG70" s="59">
        <f xml:space="preserve"> VAT!AG$78</f>
        <v>8426.1657898084013</v>
      </c>
      <c r="AH70" s="59">
        <f xml:space="preserve"> VAT!AH$78</f>
        <v>-18056.069549589432</v>
      </c>
      <c r="AI70" s="59">
        <f xml:space="preserve"> VAT!AI$78</f>
        <v>8426.1657898084013</v>
      </c>
      <c r="AJ70" s="59">
        <f xml:space="preserve"> VAT!AJ$78</f>
        <v>8426.1657898084013</v>
      </c>
      <c r="AK70" s="59">
        <f xml:space="preserve"> VAT!AK$78</f>
        <v>-14825.212348054396</v>
      </c>
      <c r="AL70" s="59">
        <f xml:space="preserve"> VAT!AL$78</f>
        <v>10453.285021370808</v>
      </c>
      <c r="AM70" s="59">
        <f xml:space="preserve"> VAT!AM$78</f>
        <v>11759.945649042158</v>
      </c>
      <c r="AN70" s="59">
        <f xml:space="preserve"> VAT!AN$78</f>
        <v>-18293.248787398916</v>
      </c>
      <c r="AO70" s="59">
        <f xml:space="preserve"> VAT!AO$78</f>
        <v>15279.664578090116</v>
      </c>
      <c r="AP70" s="59">
        <f xml:space="preserve"> VAT!AP$78</f>
        <v>13890.604161900112</v>
      </c>
      <c r="AQ70" s="59">
        <f xml:space="preserve"> VAT!AQ$78</f>
        <v>-32431.052314854998</v>
      </c>
      <c r="AR70" s="59">
        <f xml:space="preserve"> VAT!AR$78</f>
        <v>9723.422913330076</v>
      </c>
      <c r="AS70" s="59">
        <f xml:space="preserve"> VAT!AS$78</f>
        <v>9723.422913330076</v>
      </c>
      <c r="AT70" s="59">
        <f xml:space="preserve"> VAT!AT$78</f>
        <v>-20835.906242850164</v>
      </c>
      <c r="AU70" s="59">
        <f xml:space="preserve"> VAT!AU$78</f>
        <v>9723.422913330076</v>
      </c>
      <c r="AV70" s="59">
        <f xml:space="preserve"> VAT!AV$78</f>
        <v>9723.422913330076</v>
      </c>
      <c r="AW70" s="59">
        <f xml:space="preserve"> VAT!AW$78</f>
        <v>-16628.055531623839</v>
      </c>
      <c r="AX70" s="59">
        <f xml:space="preserve"> VAT!AX$78</f>
        <v>12542.213208366382</v>
      </c>
      <c r="AY70" s="59">
        <f xml:space="preserve"> VAT!AY$78</f>
        <v>14109.989859412184</v>
      </c>
      <c r="AZ70" s="59">
        <f xml:space="preserve"> VAT!AZ$78</f>
        <v>-21948.873114641174</v>
      </c>
      <c r="BA70" s="59">
        <f xml:space="preserve"> VAT!BA$78</f>
        <v>18297.538306521499</v>
      </c>
      <c r="BB70" s="59">
        <f xml:space="preserve"> VAT!BB$78</f>
        <v>16634.125733201377</v>
      </c>
      <c r="BC70" s="59">
        <f xml:space="preserve"> VAT!BC$78</f>
        <v>-38869.90661466556</v>
      </c>
      <c r="BD70" s="59">
        <f xml:space="preserve"> VAT!BD$78</f>
        <v>11643.888013240961</v>
      </c>
      <c r="BE70" s="59">
        <f xml:space="preserve"> VAT!BE$78</f>
        <v>11643.888013240961</v>
      </c>
      <c r="BF70" s="59">
        <f xml:space="preserve"> VAT!BF$78</f>
        <v>-24951.188599802059</v>
      </c>
      <c r="BG70" s="59">
        <f xml:space="preserve"> VAT!BG$78</f>
        <v>11643.888013240961</v>
      </c>
      <c r="BH70" s="59">
        <f xml:space="preserve"> VAT!BH$78</f>
        <v>11643.888013240961</v>
      </c>
      <c r="BI70" s="59">
        <f xml:space="preserve"> VAT!BI$78</f>
        <v>-19259.849161535822</v>
      </c>
      <c r="BJ70" s="59">
        <f xml:space="preserve"> VAT!BJ$78</f>
        <v>15671.814878187062</v>
      </c>
      <c r="BK70" s="59">
        <f xml:space="preserve"> VAT!BK$78</f>
        <v>17630.791737960455</v>
      </c>
      <c r="BL70" s="59">
        <f xml:space="preserve"> VAT!BL$78</f>
        <v>-27425.676036827368</v>
      </c>
      <c r="BM70" s="59">
        <f xml:space="preserve"> VAT!BM$78</f>
        <v>22824.370291668085</v>
      </c>
      <c r="BN70" s="59">
        <f xml:space="preserve"> VAT!BN$78</f>
        <v>20749.427537880081</v>
      </c>
      <c r="BO70" s="59">
        <f xml:space="preserve"> VAT!BO$78</f>
        <v>-48523.001256751319</v>
      </c>
      <c r="BP70" s="59">
        <f xml:space="preserve"> VAT!BP$78</f>
        <v>14524.599276516052</v>
      </c>
      <c r="BQ70" s="59">
        <f xml:space="preserve"> VAT!BQ$78</f>
        <v>14524.599276516059</v>
      </c>
      <c r="BR70" s="59">
        <f xml:space="preserve"> VAT!BR$78</f>
        <v>-31124.141306820107</v>
      </c>
      <c r="BS70" s="59">
        <f xml:space="preserve"> VAT!BS$78</f>
        <v>14524.599276516052</v>
      </c>
      <c r="BT70" s="59">
        <f xml:space="preserve"> VAT!BT$78</f>
        <v>14524.599276516059</v>
      </c>
      <c r="BU70" s="59">
        <f xml:space="preserve"> VAT!BU$78</f>
        <v>-23626.297707489714</v>
      </c>
      <c r="BV70" s="59">
        <f xml:space="preserve"> VAT!BV$78</f>
        <v>19947.50012205846</v>
      </c>
      <c r="BW70" s="59">
        <f xml:space="preserve"> VAT!BW$78</f>
        <v>22440.937637315779</v>
      </c>
      <c r="BX70" s="59">
        <f xml:space="preserve"> VAT!BX$78</f>
        <v>-34908.12521360231</v>
      </c>
      <c r="BY70" s="59">
        <f xml:space="preserve"> VAT!BY$78</f>
        <v>29009.202721727423</v>
      </c>
      <c r="BZ70" s="59">
        <f xml:space="preserve"> VAT!BZ$78</f>
        <v>26372.002474297653</v>
      </c>
      <c r="CA70" s="59">
        <f xml:space="preserve"> VAT!CA$78</f>
        <v>-61711.415884417336</v>
      </c>
      <c r="CB70" s="59">
        <f xml:space="preserve"> VAT!CB$78</f>
        <v>18460.401732008366</v>
      </c>
      <c r="CC70" s="59">
        <f xml:space="preserve"> VAT!CC$78</f>
        <v>18460.401732008366</v>
      </c>
      <c r="CD70" s="59">
        <f xml:space="preserve"> VAT!CD$78</f>
        <v>-39558.003711446494</v>
      </c>
      <c r="CE70" s="59">
        <f xml:space="preserve"> VAT!CE$78</f>
        <v>18460.401732008366</v>
      </c>
      <c r="CF70" s="59">
        <f xml:space="preserve"> VAT!CF$78</f>
        <v>18460.401732008366</v>
      </c>
    </row>
    <row r="71" spans="1:84" x14ac:dyDescent="0.25">
      <c r="J71" s="649"/>
      <c r="K71" s="649"/>
      <c r="L71" s="658"/>
      <c r="M71" s="658"/>
      <c r="N71" s="658"/>
      <c r="O71" s="658"/>
      <c r="P71" s="658"/>
      <c r="Q71" s="658"/>
      <c r="R71" s="658"/>
      <c r="S71" s="658"/>
      <c r="T71" s="658"/>
      <c r="U71" s="658"/>
      <c r="V71" s="658"/>
      <c r="W71" s="658"/>
      <c r="X71" s="649"/>
      <c r="Y71" s="649"/>
      <c r="Z71" s="649"/>
      <c r="AA71" s="649"/>
      <c r="AB71" s="649"/>
      <c r="AC71" s="649"/>
      <c r="AD71" s="649"/>
      <c r="AE71" s="647"/>
      <c r="AF71" s="647"/>
      <c r="AG71" s="647"/>
      <c r="AH71" s="647"/>
      <c r="AI71" s="647"/>
      <c r="AJ71" s="647"/>
      <c r="AK71" s="647"/>
      <c r="AL71" s="647"/>
      <c r="AM71" s="647"/>
      <c r="AN71" s="647"/>
      <c r="AO71" s="647"/>
      <c r="AP71" s="647"/>
      <c r="AQ71" s="647"/>
      <c r="AR71" s="647"/>
      <c r="AS71" s="647"/>
      <c r="AT71" s="647"/>
      <c r="AU71" s="647"/>
      <c r="AV71" s="647"/>
      <c r="AW71" s="647"/>
      <c r="AX71" s="647"/>
      <c r="AY71" s="647"/>
      <c r="AZ71" s="647"/>
      <c r="BA71" s="647"/>
      <c r="BB71" s="647"/>
      <c r="BC71" s="647"/>
      <c r="BD71" s="647"/>
      <c r="BE71" s="647"/>
      <c r="BF71" s="647"/>
      <c r="BG71" s="647"/>
      <c r="BH71" s="647"/>
      <c r="BI71" s="647"/>
      <c r="BJ71" s="647"/>
      <c r="BK71" s="647"/>
      <c r="BL71" s="647"/>
      <c r="BM71" s="647"/>
      <c r="BN71" s="647"/>
      <c r="BO71" s="647"/>
      <c r="BP71" s="647"/>
      <c r="BQ71" s="647"/>
      <c r="BR71" s="647"/>
      <c r="BS71" s="647"/>
      <c r="BT71" s="647"/>
      <c r="BU71" s="647"/>
      <c r="BV71" s="647"/>
      <c r="BW71" s="647"/>
      <c r="BX71" s="647"/>
      <c r="BY71" s="647"/>
      <c r="BZ71" s="647"/>
      <c r="CA71" s="647"/>
      <c r="CB71" s="647"/>
      <c r="CC71" s="647"/>
      <c r="CD71" s="647"/>
      <c r="CE71" s="647"/>
      <c r="CF71" s="647"/>
    </row>
    <row r="72" spans="1:84" x14ac:dyDescent="0.25">
      <c r="A72" s="53"/>
      <c r="B72" s="56"/>
      <c r="C72" s="57"/>
      <c r="D72" s="58"/>
      <c r="E72" s="127" t="s">
        <v>55</v>
      </c>
      <c r="F72" s="128"/>
      <c r="G72" s="129" t="s">
        <v>40</v>
      </c>
      <c r="H72" s="129"/>
      <c r="I72" s="129"/>
      <c r="J72" s="127">
        <f xml:space="preserve"> SUM(L72:CF72)</f>
        <v>4943427.9422622295</v>
      </c>
      <c r="K72" s="127"/>
      <c r="L72" s="127">
        <f t="shared" ref="L72:AQ72" si="42" xml:space="preserve"> SUM(L67:L70)</f>
        <v>0</v>
      </c>
      <c r="M72" s="127">
        <f t="shared" si="42"/>
        <v>41653.209489150366</v>
      </c>
      <c r="N72" s="127">
        <f t="shared" si="42"/>
        <v>45978.209489150366</v>
      </c>
      <c r="O72" s="127">
        <f t="shared" si="42"/>
        <v>51725.485675294171</v>
      </c>
      <c r="P72" s="127">
        <f t="shared" si="42"/>
        <v>39273.053938649282</v>
      </c>
      <c r="Q72" s="127">
        <f t="shared" si="42"/>
        <v>67600.185517848367</v>
      </c>
      <c r="R72" s="127">
        <f t="shared" si="42"/>
        <v>61454.714107134874</v>
      </c>
      <c r="S72" s="127">
        <f t="shared" si="42"/>
        <v>17117.948340280396</v>
      </c>
      <c r="T72" s="127">
        <f t="shared" si="42"/>
        <v>43018.299874994416</v>
      </c>
      <c r="U72" s="127">
        <f t="shared" si="42"/>
        <v>43018.299874994416</v>
      </c>
      <c r="V72" s="127">
        <f t="shared" si="42"/>
        <v>20484.904702378313</v>
      </c>
      <c r="W72" s="127">
        <f t="shared" si="42"/>
        <v>43018.299874994424</v>
      </c>
      <c r="X72" s="651">
        <f t="shared" si="42"/>
        <v>43018.299874994416</v>
      </c>
      <c r="Y72" s="651">
        <f t="shared" si="42"/>
        <v>32754.426367848922</v>
      </c>
      <c r="Z72" s="651">
        <f t="shared" si="42"/>
        <v>54263.576305346134</v>
      </c>
      <c r="AA72" s="651">
        <f t="shared" si="42"/>
        <v>61046.523343514389</v>
      </c>
      <c r="AB72" s="651">
        <f t="shared" si="42"/>
        <v>46350.138094149785</v>
      </c>
      <c r="AC72" s="651">
        <f t="shared" si="42"/>
        <v>79446.706018193479</v>
      </c>
      <c r="AD72" s="651">
        <f t="shared" si="42"/>
        <v>72224.278198357701</v>
      </c>
      <c r="AE72" s="651">
        <f t="shared" si="42"/>
        <v>20065.522285952495</v>
      </c>
      <c r="AF72" s="651">
        <f t="shared" si="42"/>
        <v>50556.994738850415</v>
      </c>
      <c r="AG72" s="651">
        <f t="shared" si="42"/>
        <v>50556.994738850415</v>
      </c>
      <c r="AH72" s="651">
        <f t="shared" si="42"/>
        <v>24074.759399452581</v>
      </c>
      <c r="AI72" s="651">
        <f t="shared" si="42"/>
        <v>50556.994738850415</v>
      </c>
      <c r="AJ72" s="651">
        <f t="shared" si="42"/>
        <v>50556.994738850415</v>
      </c>
      <c r="AK72" s="651">
        <f t="shared" si="42"/>
        <v>37441.212758799644</v>
      </c>
      <c r="AL72" s="651">
        <f t="shared" si="42"/>
        <v>62719.710128224848</v>
      </c>
      <c r="AM72" s="651">
        <f t="shared" si="42"/>
        <v>70559.673894252963</v>
      </c>
      <c r="AN72" s="651">
        <f t="shared" si="42"/>
        <v>53573.08573452539</v>
      </c>
      <c r="AO72" s="651">
        <f t="shared" si="42"/>
        <v>91677.987468540698</v>
      </c>
      <c r="AP72" s="651">
        <f t="shared" si="42"/>
        <v>83343.624971400626</v>
      </c>
      <c r="AQ72" s="651">
        <f t="shared" si="42"/>
        <v>23131.364332745412</v>
      </c>
      <c r="AR72" s="651">
        <f t="shared" ref="AR72:BW72" si="43" xml:space="preserve"> SUM(AR67:AR70)</f>
        <v>58340.537479980449</v>
      </c>
      <c r="AS72" s="651">
        <f t="shared" si="43"/>
        <v>58340.537479980449</v>
      </c>
      <c r="AT72" s="651">
        <f t="shared" si="43"/>
        <v>27781.208323800209</v>
      </c>
      <c r="AU72" s="651">
        <f t="shared" si="43"/>
        <v>58340.537479980449</v>
      </c>
      <c r="AV72" s="651">
        <f t="shared" si="43"/>
        <v>58340.537479980449</v>
      </c>
      <c r="AW72" s="651">
        <f t="shared" si="43"/>
        <v>46083.010510208092</v>
      </c>
      <c r="AX72" s="651">
        <f t="shared" si="43"/>
        <v>75253.279250198306</v>
      </c>
      <c r="AY72" s="651">
        <f t="shared" si="43"/>
        <v>84659.93915647309</v>
      </c>
      <c r="AZ72" s="651">
        <f t="shared" si="43"/>
        <v>64278.842692877733</v>
      </c>
      <c r="BA72" s="651">
        <f t="shared" si="43"/>
        <v>109785.22983912902</v>
      </c>
      <c r="BB72" s="651">
        <f t="shared" si="43"/>
        <v>99804.754399208236</v>
      </c>
      <c r="BC72" s="651">
        <f t="shared" si="43"/>
        <v>27666.596318139935</v>
      </c>
      <c r="BD72" s="651">
        <f t="shared" si="43"/>
        <v>69863.328079445753</v>
      </c>
      <c r="BE72" s="651">
        <f t="shared" si="43"/>
        <v>69863.328079445753</v>
      </c>
      <c r="BF72" s="651">
        <f t="shared" si="43"/>
        <v>33268.25146640274</v>
      </c>
      <c r="BG72" s="651">
        <f t="shared" si="43"/>
        <v>69863.328079445753</v>
      </c>
      <c r="BH72" s="651">
        <f t="shared" si="43"/>
        <v>69863.328079445753</v>
      </c>
      <c r="BI72" s="651">
        <f t="shared" si="43"/>
        <v>59099.225229399541</v>
      </c>
      <c r="BJ72" s="651">
        <f t="shared" si="43"/>
        <v>94030.889269122417</v>
      </c>
      <c r="BK72" s="651">
        <f t="shared" si="43"/>
        <v>105784.75042776272</v>
      </c>
      <c r="BL72" s="651">
        <f t="shared" si="43"/>
        <v>80318.051250708741</v>
      </c>
      <c r="BM72" s="651">
        <f t="shared" si="43"/>
        <v>136946.2217500085</v>
      </c>
      <c r="BN72" s="651">
        <f t="shared" si="43"/>
        <v>124496.56522728043</v>
      </c>
      <c r="BO72" s="651">
        <f t="shared" si="43"/>
        <v>34474.708894768977</v>
      </c>
      <c r="BP72" s="651">
        <f t="shared" si="43"/>
        <v>87147.595659096303</v>
      </c>
      <c r="BQ72" s="651">
        <f t="shared" si="43"/>
        <v>87147.595659096318</v>
      </c>
      <c r="BR72" s="651">
        <f t="shared" si="43"/>
        <v>41498.855075760148</v>
      </c>
      <c r="BS72" s="651">
        <f t="shared" si="43"/>
        <v>87147.595659096303</v>
      </c>
      <c r="BT72" s="651">
        <f t="shared" si="43"/>
        <v>87147.595659096318</v>
      </c>
      <c r="BU72" s="651">
        <f t="shared" si="43"/>
        <v>76111.202902802615</v>
      </c>
      <c r="BV72" s="651">
        <f t="shared" si="43"/>
        <v>119685.00073235077</v>
      </c>
      <c r="BW72" s="651">
        <f t="shared" si="43"/>
        <v>134645.62582389466</v>
      </c>
      <c r="BX72" s="651">
        <f t="shared" ref="BX72:CE72" si="44" xml:space="preserve"> SUM(BX67:BX70)</f>
        <v>102230.9381255496</v>
      </c>
      <c r="BY72" s="651">
        <f t="shared" si="44"/>
        <v>174055.21633036458</v>
      </c>
      <c r="BZ72" s="651">
        <f t="shared" si="44"/>
        <v>158232.01484578595</v>
      </c>
      <c r="CA72" s="651">
        <f t="shared" si="44"/>
        <v>43776.59401277329</v>
      </c>
      <c r="CB72" s="651">
        <f t="shared" si="44"/>
        <v>110762.41039205019</v>
      </c>
      <c r="CC72" s="651">
        <f t="shared" si="44"/>
        <v>110762.41039205019</v>
      </c>
      <c r="CD72" s="651">
        <f t="shared" si="44"/>
        <v>52744.004948595335</v>
      </c>
      <c r="CE72" s="651">
        <f t="shared" si="44"/>
        <v>110762.41039205019</v>
      </c>
      <c r="CF72" s="651">
        <f t="shared" ref="CF72" si="45" xml:space="preserve"> SUM(CF67:CF70)</f>
        <v>110762.41039205019</v>
      </c>
    </row>
    <row r="73" spans="1:84" x14ac:dyDescent="0.25">
      <c r="A73" s="53"/>
      <c r="B73" s="56"/>
      <c r="C73" s="57"/>
      <c r="D73" s="58"/>
      <c r="E73" s="59"/>
      <c r="F73" s="61"/>
      <c r="G73" s="62"/>
      <c r="H73" s="62"/>
      <c r="I73" s="62"/>
      <c r="J73" s="59"/>
      <c r="K73" s="59"/>
      <c r="L73" s="672"/>
      <c r="M73" s="672"/>
      <c r="N73" s="672"/>
      <c r="O73" s="672"/>
      <c r="P73" s="672"/>
      <c r="Q73" s="672"/>
      <c r="R73" s="672"/>
      <c r="S73" s="672"/>
      <c r="T73" s="672"/>
      <c r="U73" s="672"/>
      <c r="V73" s="672"/>
      <c r="W73" s="672"/>
      <c r="X73" s="671"/>
      <c r="Y73" s="671"/>
      <c r="Z73" s="671"/>
      <c r="AA73" s="671"/>
      <c r="AB73" s="671"/>
      <c r="AC73" s="671"/>
      <c r="AD73" s="671"/>
      <c r="AE73" s="671"/>
      <c r="AF73" s="671"/>
      <c r="AG73" s="671"/>
      <c r="AH73" s="671"/>
      <c r="AI73" s="671"/>
      <c r="AJ73" s="671"/>
      <c r="AK73" s="671"/>
      <c r="AL73" s="671"/>
      <c r="AM73" s="671"/>
      <c r="AN73" s="671"/>
      <c r="AO73" s="671"/>
      <c r="AP73" s="671"/>
      <c r="AQ73" s="671"/>
      <c r="AR73" s="671"/>
      <c r="AS73" s="671"/>
      <c r="AT73" s="671"/>
      <c r="AU73" s="671"/>
      <c r="AV73" s="671"/>
      <c r="AW73" s="671"/>
      <c r="AX73" s="671"/>
      <c r="AY73" s="671"/>
      <c r="AZ73" s="671"/>
      <c r="BA73" s="671"/>
      <c r="BB73" s="671"/>
      <c r="BC73" s="671"/>
      <c r="BD73" s="671"/>
      <c r="BE73" s="671"/>
      <c r="BF73" s="671"/>
      <c r="BG73" s="671"/>
      <c r="BH73" s="671"/>
      <c r="BI73" s="671"/>
      <c r="BJ73" s="671"/>
      <c r="BK73" s="671"/>
      <c r="BL73" s="671"/>
      <c r="BM73" s="671"/>
      <c r="BN73" s="671"/>
      <c r="BO73" s="671"/>
      <c r="BP73" s="671"/>
      <c r="BQ73" s="671"/>
      <c r="BR73" s="671"/>
      <c r="BS73" s="671"/>
      <c r="BT73" s="671"/>
      <c r="BU73" s="671"/>
      <c r="BV73" s="671"/>
      <c r="BW73" s="671"/>
      <c r="BX73" s="671"/>
      <c r="BY73" s="671"/>
      <c r="BZ73" s="671"/>
      <c r="CA73" s="671"/>
      <c r="CB73" s="671"/>
      <c r="CC73" s="671"/>
      <c r="CD73" s="671"/>
      <c r="CE73" s="671"/>
      <c r="CF73" s="671"/>
    </row>
    <row r="74" spans="1:84" x14ac:dyDescent="0.25">
      <c r="A74" s="53"/>
      <c r="B74" s="56"/>
      <c r="C74" s="57"/>
      <c r="D74" s="58"/>
      <c r="E74" s="59" t="s">
        <v>199</v>
      </c>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row>
    <row r="75" spans="1:84" x14ac:dyDescent="0.25">
      <c r="A75" s="116"/>
      <c r="B75" s="113"/>
      <c r="D75" s="114"/>
      <c r="E75" s="115"/>
      <c r="F75" s="115"/>
      <c r="G75" s="115"/>
      <c r="H75" s="115"/>
      <c r="I75" s="115"/>
      <c r="J75" s="649"/>
      <c r="K75" s="649"/>
      <c r="L75" s="658"/>
      <c r="M75" s="658"/>
      <c r="N75" s="658"/>
      <c r="O75" s="658"/>
      <c r="P75" s="658"/>
      <c r="Q75" s="658"/>
      <c r="R75" s="658"/>
      <c r="S75" s="658"/>
      <c r="T75" s="658"/>
      <c r="U75" s="658"/>
      <c r="V75" s="658"/>
      <c r="W75" s="658"/>
      <c r="X75" s="649"/>
      <c r="Y75" s="649"/>
      <c r="Z75" s="649"/>
      <c r="AA75" s="649"/>
      <c r="AB75" s="649"/>
      <c r="AC75" s="649"/>
      <c r="AD75" s="649"/>
      <c r="AE75" s="647"/>
      <c r="AF75" s="647"/>
      <c r="AG75" s="647"/>
      <c r="AH75" s="647"/>
      <c r="AI75" s="647"/>
      <c r="AJ75" s="647"/>
      <c r="AK75" s="647"/>
      <c r="AL75" s="647"/>
      <c r="AM75" s="647"/>
      <c r="AN75" s="647"/>
      <c r="AO75" s="647"/>
      <c r="AP75" s="647"/>
      <c r="AQ75" s="647"/>
      <c r="AR75" s="647"/>
      <c r="AS75" s="647"/>
      <c r="AT75" s="647"/>
      <c r="AU75" s="647"/>
      <c r="AV75" s="647"/>
      <c r="AW75" s="647"/>
      <c r="AX75" s="647"/>
      <c r="AY75" s="647"/>
      <c r="AZ75" s="647"/>
      <c r="BA75" s="647"/>
      <c r="BB75" s="647"/>
      <c r="BC75" s="647"/>
      <c r="BD75" s="647"/>
      <c r="BE75" s="647"/>
      <c r="BF75" s="647"/>
      <c r="BG75" s="647"/>
      <c r="BH75" s="647"/>
      <c r="BI75" s="647"/>
      <c r="BJ75" s="647"/>
      <c r="BK75" s="647"/>
      <c r="BL75" s="647"/>
      <c r="BM75" s="647"/>
      <c r="BN75" s="647"/>
      <c r="BO75" s="647"/>
      <c r="BP75" s="647"/>
      <c r="BQ75" s="647"/>
      <c r="BR75" s="647"/>
      <c r="BS75" s="647"/>
      <c r="BT75" s="647"/>
      <c r="BU75" s="647"/>
      <c r="BV75" s="647"/>
      <c r="BW75" s="647"/>
      <c r="BX75" s="647"/>
      <c r="BY75" s="647"/>
      <c r="BZ75" s="647"/>
      <c r="CA75" s="647"/>
      <c r="CB75" s="647"/>
      <c r="CC75" s="647"/>
      <c r="CD75" s="647"/>
      <c r="CE75" s="647"/>
      <c r="CF75" s="647"/>
    </row>
    <row r="76" spans="1:84" x14ac:dyDescent="0.25">
      <c r="A76" s="53"/>
      <c r="B76" s="56"/>
      <c r="C76" s="57"/>
      <c r="D76" s="58"/>
      <c r="E76" s="127" t="s">
        <v>56</v>
      </c>
      <c r="F76" s="128"/>
      <c r="G76" s="129" t="s">
        <v>40</v>
      </c>
      <c r="H76" s="129"/>
      <c r="I76" s="129"/>
      <c r="J76" s="127">
        <f xml:space="preserve"> SUM(L76:CF76)</f>
        <v>4943427.9422622295</v>
      </c>
      <c r="K76" s="127"/>
      <c r="L76" s="674">
        <f t="shared" ref="L76:AQ76" si="46" xml:space="preserve"> L72 - L74</f>
        <v>0</v>
      </c>
      <c r="M76" s="674">
        <f t="shared" si="46"/>
        <v>41653.209489150366</v>
      </c>
      <c r="N76" s="674">
        <f t="shared" si="46"/>
        <v>45978.209489150366</v>
      </c>
      <c r="O76" s="674">
        <f t="shared" si="46"/>
        <v>51725.485675294171</v>
      </c>
      <c r="P76" s="674">
        <f t="shared" si="46"/>
        <v>39273.053938649282</v>
      </c>
      <c r="Q76" s="674">
        <f t="shared" si="46"/>
        <v>67600.185517848367</v>
      </c>
      <c r="R76" s="674">
        <f t="shared" si="46"/>
        <v>61454.714107134874</v>
      </c>
      <c r="S76" s="674">
        <f t="shared" si="46"/>
        <v>17117.948340280396</v>
      </c>
      <c r="T76" s="674">
        <f t="shared" si="46"/>
        <v>43018.299874994416</v>
      </c>
      <c r="U76" s="674">
        <f t="shared" si="46"/>
        <v>43018.299874994416</v>
      </c>
      <c r="V76" s="674">
        <f t="shared" si="46"/>
        <v>20484.904702378313</v>
      </c>
      <c r="W76" s="674">
        <f t="shared" si="46"/>
        <v>43018.299874994424</v>
      </c>
      <c r="X76" s="650">
        <f t="shared" si="46"/>
        <v>43018.299874994416</v>
      </c>
      <c r="Y76" s="650">
        <f t="shared" si="46"/>
        <v>32754.426367848922</v>
      </c>
      <c r="Z76" s="650">
        <f t="shared" si="46"/>
        <v>54263.576305346134</v>
      </c>
      <c r="AA76" s="650">
        <f t="shared" si="46"/>
        <v>61046.523343514389</v>
      </c>
      <c r="AB76" s="650">
        <f t="shared" si="46"/>
        <v>46350.138094149785</v>
      </c>
      <c r="AC76" s="650">
        <f t="shared" si="46"/>
        <v>79446.706018193479</v>
      </c>
      <c r="AD76" s="650">
        <f t="shared" si="46"/>
        <v>72224.278198357701</v>
      </c>
      <c r="AE76" s="650">
        <f t="shared" si="46"/>
        <v>20065.522285952495</v>
      </c>
      <c r="AF76" s="650">
        <f t="shared" si="46"/>
        <v>50556.994738850415</v>
      </c>
      <c r="AG76" s="650">
        <f t="shared" si="46"/>
        <v>50556.994738850415</v>
      </c>
      <c r="AH76" s="650">
        <f t="shared" si="46"/>
        <v>24074.759399452581</v>
      </c>
      <c r="AI76" s="650">
        <f t="shared" si="46"/>
        <v>50556.994738850415</v>
      </c>
      <c r="AJ76" s="650">
        <f t="shared" si="46"/>
        <v>50556.994738850415</v>
      </c>
      <c r="AK76" s="650">
        <f t="shared" si="46"/>
        <v>37441.212758799644</v>
      </c>
      <c r="AL76" s="650">
        <f t="shared" si="46"/>
        <v>62719.710128224848</v>
      </c>
      <c r="AM76" s="650">
        <f t="shared" si="46"/>
        <v>70559.673894252963</v>
      </c>
      <c r="AN76" s="650">
        <f t="shared" si="46"/>
        <v>53573.08573452539</v>
      </c>
      <c r="AO76" s="650">
        <f t="shared" si="46"/>
        <v>91677.987468540698</v>
      </c>
      <c r="AP76" s="650">
        <f t="shared" si="46"/>
        <v>83343.624971400626</v>
      </c>
      <c r="AQ76" s="650">
        <f t="shared" si="46"/>
        <v>23131.364332745412</v>
      </c>
      <c r="AR76" s="650">
        <f t="shared" ref="AR76:BW76" si="47" xml:space="preserve"> AR72 - AR74</f>
        <v>58340.537479980449</v>
      </c>
      <c r="AS76" s="650">
        <f t="shared" si="47"/>
        <v>58340.537479980449</v>
      </c>
      <c r="AT76" s="650">
        <f t="shared" si="47"/>
        <v>27781.208323800209</v>
      </c>
      <c r="AU76" s="650">
        <f t="shared" si="47"/>
        <v>58340.537479980449</v>
      </c>
      <c r="AV76" s="650">
        <f t="shared" si="47"/>
        <v>58340.537479980449</v>
      </c>
      <c r="AW76" s="650">
        <f t="shared" si="47"/>
        <v>46083.010510208092</v>
      </c>
      <c r="AX76" s="650">
        <f t="shared" si="47"/>
        <v>75253.279250198306</v>
      </c>
      <c r="AY76" s="650">
        <f t="shared" si="47"/>
        <v>84659.93915647309</v>
      </c>
      <c r="AZ76" s="650">
        <f t="shared" si="47"/>
        <v>64278.842692877733</v>
      </c>
      <c r="BA76" s="650">
        <f t="shared" si="47"/>
        <v>109785.22983912902</v>
      </c>
      <c r="BB76" s="650">
        <f t="shared" si="47"/>
        <v>99804.754399208236</v>
      </c>
      <c r="BC76" s="650">
        <f t="shared" si="47"/>
        <v>27666.596318139935</v>
      </c>
      <c r="BD76" s="650">
        <f t="shared" si="47"/>
        <v>69863.328079445753</v>
      </c>
      <c r="BE76" s="650">
        <f t="shared" si="47"/>
        <v>69863.328079445753</v>
      </c>
      <c r="BF76" s="650">
        <f t="shared" si="47"/>
        <v>33268.25146640274</v>
      </c>
      <c r="BG76" s="650">
        <f t="shared" si="47"/>
        <v>69863.328079445753</v>
      </c>
      <c r="BH76" s="650">
        <f t="shared" si="47"/>
        <v>69863.328079445753</v>
      </c>
      <c r="BI76" s="650">
        <f t="shared" si="47"/>
        <v>59099.225229399541</v>
      </c>
      <c r="BJ76" s="650">
        <f t="shared" si="47"/>
        <v>94030.889269122417</v>
      </c>
      <c r="BK76" s="650">
        <f t="shared" si="47"/>
        <v>105784.75042776272</v>
      </c>
      <c r="BL76" s="650">
        <f t="shared" si="47"/>
        <v>80318.051250708741</v>
      </c>
      <c r="BM76" s="650">
        <f t="shared" si="47"/>
        <v>136946.2217500085</v>
      </c>
      <c r="BN76" s="650">
        <f t="shared" si="47"/>
        <v>124496.56522728043</v>
      </c>
      <c r="BO76" s="650">
        <f t="shared" si="47"/>
        <v>34474.708894768977</v>
      </c>
      <c r="BP76" s="650">
        <f t="shared" si="47"/>
        <v>87147.595659096303</v>
      </c>
      <c r="BQ76" s="650">
        <f t="shared" si="47"/>
        <v>87147.595659096318</v>
      </c>
      <c r="BR76" s="650">
        <f t="shared" si="47"/>
        <v>41498.855075760148</v>
      </c>
      <c r="BS76" s="650">
        <f t="shared" si="47"/>
        <v>87147.595659096303</v>
      </c>
      <c r="BT76" s="650">
        <f t="shared" si="47"/>
        <v>87147.595659096318</v>
      </c>
      <c r="BU76" s="650">
        <f t="shared" si="47"/>
        <v>76111.202902802615</v>
      </c>
      <c r="BV76" s="650">
        <f t="shared" si="47"/>
        <v>119685.00073235077</v>
      </c>
      <c r="BW76" s="650">
        <f t="shared" si="47"/>
        <v>134645.62582389466</v>
      </c>
      <c r="BX76" s="650">
        <f t="shared" ref="BX76:CE76" si="48" xml:space="preserve"> BX72 - BX74</f>
        <v>102230.9381255496</v>
      </c>
      <c r="BY76" s="650">
        <f t="shared" si="48"/>
        <v>174055.21633036458</v>
      </c>
      <c r="BZ76" s="650">
        <f t="shared" si="48"/>
        <v>158232.01484578595</v>
      </c>
      <c r="CA76" s="650">
        <f t="shared" si="48"/>
        <v>43776.59401277329</v>
      </c>
      <c r="CB76" s="650">
        <f t="shared" si="48"/>
        <v>110762.41039205019</v>
      </c>
      <c r="CC76" s="650">
        <f t="shared" si="48"/>
        <v>110762.41039205019</v>
      </c>
      <c r="CD76" s="650">
        <f t="shared" si="48"/>
        <v>52744.004948595335</v>
      </c>
      <c r="CE76" s="650">
        <f t="shared" si="48"/>
        <v>110762.41039205019</v>
      </c>
      <c r="CF76" s="650">
        <f t="shared" ref="CF76" si="49" xml:space="preserve"> CF72 - CF74</f>
        <v>110762.41039205019</v>
      </c>
    </row>
    <row r="77" spans="1:84" x14ac:dyDescent="0.25">
      <c r="A77" s="182"/>
      <c r="B77" s="179"/>
      <c r="D77" s="180"/>
      <c r="E77" s="181"/>
      <c r="F77" s="181"/>
      <c r="G77" s="181"/>
      <c r="H77" s="181"/>
      <c r="I77" s="181"/>
      <c r="CF77" s="417"/>
    </row>
    <row r="78" spans="1:84" x14ac:dyDescent="0.25">
      <c r="A78" s="182"/>
      <c r="B78" s="179"/>
      <c r="D78" s="180"/>
      <c r="E78" s="181"/>
      <c r="F78" s="181"/>
      <c r="G78" s="181"/>
      <c r="H78" s="181"/>
      <c r="I78" s="181"/>
      <c r="CF78" s="417"/>
    </row>
    <row r="79" spans="1:84" ht="13.2" customHeight="1" x14ac:dyDescent="0.25">
      <c r="A79" s="304" t="s">
        <v>188</v>
      </c>
      <c r="B79" s="305"/>
      <c r="C79" s="304"/>
      <c r="D79" s="306"/>
      <c r="E79" s="306"/>
      <c r="F79" s="307"/>
      <c r="G79" s="308"/>
      <c r="H79" s="306"/>
      <c r="I79" s="306"/>
      <c r="J79" s="403"/>
      <c r="K79" s="403"/>
      <c r="L79" s="403"/>
      <c r="M79" s="403"/>
      <c r="N79" s="403"/>
      <c r="O79" s="403"/>
      <c r="P79" s="403"/>
      <c r="Q79" s="403"/>
      <c r="R79" s="403"/>
      <c r="S79" s="403"/>
      <c r="T79" s="403"/>
      <c r="U79" s="403"/>
      <c r="V79" s="403"/>
      <c r="W79" s="403"/>
      <c r="X79" s="403"/>
      <c r="Y79" s="403"/>
      <c r="Z79" s="403"/>
      <c r="AA79" s="403"/>
      <c r="AB79" s="403"/>
      <c r="AC79" s="403"/>
      <c r="AD79" s="403"/>
      <c r="AE79" s="403"/>
      <c r="AF79" s="403"/>
      <c r="AG79" s="403"/>
      <c r="AH79" s="403"/>
      <c r="AI79" s="403"/>
      <c r="AJ79" s="403"/>
      <c r="AK79" s="403"/>
      <c r="AL79" s="403"/>
      <c r="AM79" s="403"/>
      <c r="AN79" s="403"/>
      <c r="AO79" s="403"/>
      <c r="AP79" s="403"/>
      <c r="AQ79" s="403"/>
      <c r="AR79" s="403"/>
      <c r="AS79" s="403"/>
      <c r="AT79" s="403"/>
      <c r="AU79" s="403"/>
      <c r="AV79" s="403"/>
      <c r="AW79" s="403"/>
      <c r="AX79" s="403"/>
      <c r="AY79" s="403"/>
      <c r="AZ79" s="403"/>
      <c r="BA79" s="403"/>
      <c r="BB79" s="403"/>
      <c r="BC79" s="403"/>
      <c r="BD79" s="403"/>
      <c r="BE79" s="403"/>
      <c r="BF79" s="403"/>
      <c r="BG79" s="403"/>
      <c r="BH79" s="403"/>
      <c r="BI79" s="403"/>
      <c r="BJ79" s="403"/>
      <c r="BK79" s="403"/>
      <c r="BL79" s="403"/>
      <c r="BM79" s="403"/>
      <c r="BN79" s="403"/>
      <c r="BO79" s="403"/>
      <c r="BP79" s="403"/>
      <c r="BQ79" s="403"/>
      <c r="BR79" s="403"/>
      <c r="BS79" s="403"/>
      <c r="BT79" s="403"/>
      <c r="BU79" s="403"/>
      <c r="BV79" s="403"/>
      <c r="BW79" s="403"/>
      <c r="BX79" s="403"/>
      <c r="BY79" s="403"/>
      <c r="BZ79" s="403"/>
      <c r="CA79" s="403"/>
      <c r="CB79" s="403"/>
      <c r="CC79" s="403"/>
      <c r="CD79" s="403"/>
      <c r="CE79" s="403"/>
      <c r="CF79" s="403"/>
    </row>
    <row r="80" spans="1:84" x14ac:dyDescent="0.25">
      <c r="A80" s="116"/>
      <c r="B80" s="113"/>
      <c r="D80" s="114"/>
      <c r="E80" s="115"/>
      <c r="F80" s="115"/>
      <c r="G80" s="115"/>
      <c r="H80" s="115"/>
      <c r="I80" s="115"/>
      <c r="AE80" s="334"/>
      <c r="AF80" s="334"/>
      <c r="AG80" s="334"/>
      <c r="AH80" s="334"/>
      <c r="AI80" s="334"/>
      <c r="AJ80" s="334"/>
      <c r="AK80" s="334"/>
      <c r="AL80" s="334"/>
      <c r="AM80" s="334"/>
      <c r="AN80" s="334"/>
      <c r="AO80" s="334"/>
      <c r="AP80" s="334"/>
      <c r="AQ80" s="334"/>
      <c r="AR80" s="334"/>
      <c r="AS80" s="334"/>
      <c r="AT80" s="334"/>
      <c r="AU80" s="334"/>
      <c r="AV80" s="334"/>
      <c r="AW80" s="334"/>
      <c r="AX80" s="334"/>
      <c r="AY80" s="334"/>
      <c r="AZ80" s="334"/>
      <c r="BA80" s="334"/>
      <c r="BB80" s="334"/>
      <c r="BC80" s="334"/>
      <c r="BD80" s="334"/>
      <c r="BE80" s="334"/>
      <c r="BF80" s="334"/>
      <c r="BG80" s="334"/>
      <c r="BH80" s="334"/>
      <c r="BI80" s="334"/>
      <c r="BJ80" s="334"/>
      <c r="BK80" s="334"/>
      <c r="BL80" s="334"/>
      <c r="BM80" s="334"/>
      <c r="BN80" s="334"/>
      <c r="BO80" s="334"/>
      <c r="BP80" s="334"/>
      <c r="BQ80" s="334"/>
      <c r="BR80" s="334"/>
      <c r="BS80" s="334"/>
      <c r="CF80" s="417"/>
    </row>
    <row r="81" spans="1:84" x14ac:dyDescent="0.25">
      <c r="A81" s="182"/>
      <c r="B81" s="179"/>
      <c r="C81" s="188" t="s">
        <v>64</v>
      </c>
      <c r="D81" s="180"/>
      <c r="E81" s="181"/>
      <c r="F81" s="181"/>
      <c r="G81" s="181"/>
      <c r="H81" s="181"/>
      <c r="I81" s="181"/>
      <c r="AE81" s="334"/>
      <c r="AF81" s="334"/>
      <c r="AG81" s="334"/>
      <c r="AH81" s="334"/>
      <c r="AI81" s="334"/>
      <c r="AJ81" s="334"/>
      <c r="AK81" s="334"/>
      <c r="AL81" s="334"/>
      <c r="AM81" s="334"/>
      <c r="AN81" s="334"/>
      <c r="AO81" s="334"/>
      <c r="AP81" s="334"/>
      <c r="AQ81" s="334"/>
      <c r="AR81" s="334"/>
      <c r="AS81" s="334"/>
      <c r="AT81" s="334"/>
      <c r="AU81" s="334"/>
      <c r="AV81" s="334"/>
      <c r="AW81" s="334"/>
      <c r="AX81" s="334"/>
      <c r="AY81" s="334"/>
      <c r="AZ81" s="334"/>
      <c r="BA81" s="334"/>
      <c r="BB81" s="334"/>
      <c r="BC81" s="334"/>
      <c r="BD81" s="334"/>
      <c r="BE81" s="334"/>
      <c r="BF81" s="334"/>
      <c r="BG81" s="334"/>
      <c r="BH81" s="334"/>
      <c r="BI81" s="334"/>
      <c r="BJ81" s="334"/>
      <c r="BK81" s="334"/>
      <c r="BL81" s="334"/>
      <c r="BM81" s="334"/>
      <c r="BN81" s="334"/>
      <c r="BO81" s="334"/>
      <c r="BP81" s="334"/>
      <c r="BQ81" s="334"/>
      <c r="BR81" s="334"/>
      <c r="BS81" s="334"/>
      <c r="CF81" s="417"/>
    </row>
    <row r="82" spans="1:84" x14ac:dyDescent="0.25">
      <c r="A82" s="182"/>
      <c r="B82" s="179"/>
      <c r="D82" s="180"/>
      <c r="E82" s="181"/>
      <c r="F82" s="181"/>
      <c r="G82" s="181"/>
      <c r="H82" s="181"/>
      <c r="I82" s="181"/>
      <c r="AE82" s="334"/>
      <c r="AF82" s="334"/>
      <c r="AG82" s="334"/>
      <c r="AH82" s="334"/>
      <c r="AI82" s="334"/>
      <c r="AJ82" s="334"/>
      <c r="AK82" s="334"/>
      <c r="AL82" s="334"/>
      <c r="AM82" s="334"/>
      <c r="AN82" s="334"/>
      <c r="AO82" s="334"/>
      <c r="AP82" s="334"/>
      <c r="AQ82" s="334"/>
      <c r="AR82" s="334"/>
      <c r="AS82" s="334"/>
      <c r="AT82" s="334"/>
      <c r="AU82" s="334"/>
      <c r="AV82" s="334"/>
      <c r="AW82" s="334"/>
      <c r="AX82" s="334"/>
      <c r="AY82" s="334"/>
      <c r="AZ82" s="334"/>
      <c r="BA82" s="334"/>
      <c r="BB82" s="334"/>
      <c r="BC82" s="334"/>
      <c r="BD82" s="334"/>
      <c r="BE82" s="334"/>
      <c r="BF82" s="334"/>
      <c r="BG82" s="334"/>
      <c r="BH82" s="334"/>
      <c r="BI82" s="334"/>
      <c r="BJ82" s="334"/>
      <c r="BK82" s="334"/>
      <c r="BL82" s="334"/>
      <c r="BM82" s="334"/>
      <c r="BN82" s="334"/>
      <c r="BO82" s="334"/>
      <c r="BP82" s="334"/>
      <c r="BQ82" s="334"/>
      <c r="BR82" s="334"/>
      <c r="BS82" s="334"/>
      <c r="CF82" s="417"/>
    </row>
    <row r="83" spans="1:84" x14ac:dyDescent="0.25">
      <c r="A83" s="116"/>
      <c r="B83" s="113"/>
      <c r="D83" s="114"/>
      <c r="E83" s="115" t="s">
        <v>64</v>
      </c>
      <c r="F83" s="652">
        <f xml:space="preserve"> (SUM(L83:CE83)&gt;0)*1</f>
        <v>0</v>
      </c>
      <c r="G83" s="115" t="s">
        <v>152</v>
      </c>
      <c r="H83" s="115"/>
      <c r="I83" s="115"/>
      <c r="J83" s="649"/>
      <c r="K83" s="649"/>
      <c r="L83" s="652">
        <f t="shared" ref="L83:AQ83" si="50" xml:space="preserve"> IF(ROUND(L56, 2) =  ROUND(L62, 2), 0, 1)</f>
        <v>0</v>
      </c>
      <c r="M83" s="652">
        <f t="shared" si="50"/>
        <v>0</v>
      </c>
      <c r="N83" s="652">
        <f t="shared" si="50"/>
        <v>0</v>
      </c>
      <c r="O83" s="652">
        <f t="shared" si="50"/>
        <v>0</v>
      </c>
      <c r="P83" s="652">
        <f t="shared" si="50"/>
        <v>0</v>
      </c>
      <c r="Q83" s="652">
        <f t="shared" si="50"/>
        <v>0</v>
      </c>
      <c r="R83" s="652">
        <f t="shared" si="50"/>
        <v>0</v>
      </c>
      <c r="S83" s="652">
        <f t="shared" si="50"/>
        <v>0</v>
      </c>
      <c r="T83" s="652">
        <f t="shared" si="50"/>
        <v>0</v>
      </c>
      <c r="U83" s="652">
        <f t="shared" si="50"/>
        <v>0</v>
      </c>
      <c r="V83" s="652">
        <f t="shared" si="50"/>
        <v>0</v>
      </c>
      <c r="W83" s="652">
        <f t="shared" si="50"/>
        <v>0</v>
      </c>
      <c r="X83" s="652">
        <f t="shared" si="50"/>
        <v>0</v>
      </c>
      <c r="Y83" s="652">
        <f t="shared" si="50"/>
        <v>0</v>
      </c>
      <c r="Z83" s="652">
        <f t="shared" si="50"/>
        <v>0</v>
      </c>
      <c r="AA83" s="652">
        <f t="shared" si="50"/>
        <v>0</v>
      </c>
      <c r="AB83" s="652">
        <f t="shared" si="50"/>
        <v>0</v>
      </c>
      <c r="AC83" s="652">
        <f t="shared" si="50"/>
        <v>0</v>
      </c>
      <c r="AD83" s="652">
        <f t="shared" si="50"/>
        <v>0</v>
      </c>
      <c r="AE83" s="652">
        <f t="shared" si="50"/>
        <v>0</v>
      </c>
      <c r="AF83" s="652">
        <f t="shared" si="50"/>
        <v>0</v>
      </c>
      <c r="AG83" s="652">
        <f t="shared" si="50"/>
        <v>0</v>
      </c>
      <c r="AH83" s="652">
        <f t="shared" si="50"/>
        <v>0</v>
      </c>
      <c r="AI83" s="652">
        <f t="shared" si="50"/>
        <v>0</v>
      </c>
      <c r="AJ83" s="652">
        <f t="shared" si="50"/>
        <v>0</v>
      </c>
      <c r="AK83" s="652">
        <f t="shared" si="50"/>
        <v>0</v>
      </c>
      <c r="AL83" s="652">
        <f t="shared" si="50"/>
        <v>0</v>
      </c>
      <c r="AM83" s="652">
        <f t="shared" si="50"/>
        <v>0</v>
      </c>
      <c r="AN83" s="652">
        <f t="shared" si="50"/>
        <v>0</v>
      </c>
      <c r="AO83" s="652">
        <f t="shared" si="50"/>
        <v>0</v>
      </c>
      <c r="AP83" s="652">
        <f t="shared" si="50"/>
        <v>0</v>
      </c>
      <c r="AQ83" s="652">
        <f t="shared" si="50"/>
        <v>0</v>
      </c>
      <c r="AR83" s="652">
        <f t="shared" ref="AR83:BW83" si="51" xml:space="preserve"> IF(ROUND(AR56, 2) =  ROUND(AR62, 2), 0, 1)</f>
        <v>0</v>
      </c>
      <c r="AS83" s="652">
        <f t="shared" si="51"/>
        <v>0</v>
      </c>
      <c r="AT83" s="652">
        <f t="shared" si="51"/>
        <v>0</v>
      </c>
      <c r="AU83" s="652">
        <f t="shared" si="51"/>
        <v>0</v>
      </c>
      <c r="AV83" s="652">
        <f t="shared" si="51"/>
        <v>0</v>
      </c>
      <c r="AW83" s="652">
        <f t="shared" si="51"/>
        <v>0</v>
      </c>
      <c r="AX83" s="652">
        <f t="shared" si="51"/>
        <v>0</v>
      </c>
      <c r="AY83" s="652">
        <f t="shared" si="51"/>
        <v>0</v>
      </c>
      <c r="AZ83" s="652">
        <f t="shared" si="51"/>
        <v>0</v>
      </c>
      <c r="BA83" s="652">
        <f t="shared" si="51"/>
        <v>0</v>
      </c>
      <c r="BB83" s="652">
        <f t="shared" si="51"/>
        <v>0</v>
      </c>
      <c r="BC83" s="652">
        <f t="shared" si="51"/>
        <v>0</v>
      </c>
      <c r="BD83" s="652">
        <f t="shared" si="51"/>
        <v>0</v>
      </c>
      <c r="BE83" s="652">
        <f t="shared" si="51"/>
        <v>0</v>
      </c>
      <c r="BF83" s="652">
        <f t="shared" si="51"/>
        <v>0</v>
      </c>
      <c r="BG83" s="652">
        <f t="shared" si="51"/>
        <v>0</v>
      </c>
      <c r="BH83" s="652">
        <f t="shared" si="51"/>
        <v>0</v>
      </c>
      <c r="BI83" s="652">
        <f t="shared" si="51"/>
        <v>0</v>
      </c>
      <c r="BJ83" s="652">
        <f t="shared" si="51"/>
        <v>0</v>
      </c>
      <c r="BK83" s="652">
        <f t="shared" si="51"/>
        <v>0</v>
      </c>
      <c r="BL83" s="652">
        <f t="shared" si="51"/>
        <v>0</v>
      </c>
      <c r="BM83" s="652">
        <f t="shared" si="51"/>
        <v>0</v>
      </c>
      <c r="BN83" s="652">
        <f t="shared" si="51"/>
        <v>0</v>
      </c>
      <c r="BO83" s="652">
        <f t="shared" si="51"/>
        <v>0</v>
      </c>
      <c r="BP83" s="652">
        <f t="shared" si="51"/>
        <v>0</v>
      </c>
      <c r="BQ83" s="652">
        <f t="shared" si="51"/>
        <v>0</v>
      </c>
      <c r="BR83" s="652">
        <f t="shared" si="51"/>
        <v>0</v>
      </c>
      <c r="BS83" s="652">
        <f t="shared" si="51"/>
        <v>0</v>
      </c>
      <c r="BT83" s="652">
        <f t="shared" si="51"/>
        <v>0</v>
      </c>
      <c r="BU83" s="652">
        <f t="shared" si="51"/>
        <v>0</v>
      </c>
      <c r="BV83" s="652">
        <f t="shared" si="51"/>
        <v>0</v>
      </c>
      <c r="BW83" s="652">
        <f t="shared" si="51"/>
        <v>0</v>
      </c>
      <c r="BX83" s="652">
        <f t="shared" ref="BX83:CE83" si="52" xml:space="preserve"> IF(ROUND(BX56, 2) =  ROUND(BX62, 2), 0, 1)</f>
        <v>0</v>
      </c>
      <c r="BY83" s="652">
        <f t="shared" si="52"/>
        <v>0</v>
      </c>
      <c r="BZ83" s="652">
        <f t="shared" si="52"/>
        <v>0</v>
      </c>
      <c r="CA83" s="652">
        <f t="shared" si="52"/>
        <v>0</v>
      </c>
      <c r="CB83" s="652">
        <f t="shared" si="52"/>
        <v>0</v>
      </c>
      <c r="CC83" s="652">
        <f t="shared" si="52"/>
        <v>0</v>
      </c>
      <c r="CD83" s="652">
        <f t="shared" si="52"/>
        <v>0</v>
      </c>
      <c r="CE83" s="652">
        <f t="shared" si="52"/>
        <v>0</v>
      </c>
      <c r="CF83" s="652">
        <f t="shared" ref="CF83" si="53" xml:space="preserve"> IF(ROUND(CF56, 2) =  ROUND(CF62, 2), 0, 1)</f>
        <v>0</v>
      </c>
    </row>
    <row r="84" spans="1:84" x14ac:dyDescent="0.25">
      <c r="A84" s="182"/>
      <c r="B84" s="179"/>
      <c r="D84" s="180"/>
      <c r="E84" s="181"/>
      <c r="F84" s="649"/>
      <c r="G84" s="181"/>
      <c r="H84" s="181"/>
      <c r="I84" s="181"/>
      <c r="J84" s="649"/>
      <c r="K84" s="649"/>
      <c r="L84" s="649"/>
      <c r="M84" s="649"/>
      <c r="N84" s="649"/>
      <c r="O84" s="649"/>
      <c r="P84" s="649"/>
      <c r="Q84" s="649"/>
      <c r="R84" s="649"/>
      <c r="S84" s="649"/>
      <c r="T84" s="649"/>
      <c r="U84" s="649"/>
      <c r="V84" s="649"/>
      <c r="W84" s="649"/>
      <c r="X84" s="649"/>
      <c r="Y84" s="649"/>
      <c r="Z84" s="649"/>
      <c r="AA84" s="649"/>
      <c r="AB84" s="649"/>
      <c r="AC84" s="649"/>
      <c r="AD84" s="649"/>
      <c r="AE84" s="649"/>
      <c r="AF84" s="649"/>
      <c r="AG84" s="649"/>
      <c r="AH84" s="649"/>
      <c r="AI84" s="649"/>
      <c r="AJ84" s="649"/>
      <c r="AK84" s="649"/>
      <c r="AL84" s="649"/>
      <c r="AM84" s="649"/>
      <c r="AN84" s="649"/>
      <c r="AO84" s="649"/>
      <c r="AP84" s="649"/>
      <c r="AQ84" s="649"/>
      <c r="AR84" s="649"/>
      <c r="AS84" s="649"/>
      <c r="AT84" s="649"/>
      <c r="AU84" s="649"/>
      <c r="AV84" s="649"/>
      <c r="AW84" s="649"/>
      <c r="AX84" s="649"/>
      <c r="AY84" s="649"/>
      <c r="AZ84" s="649"/>
      <c r="BA84" s="649"/>
      <c r="BB84" s="649"/>
      <c r="BC84" s="649"/>
      <c r="BD84" s="649"/>
      <c r="BE84" s="649"/>
      <c r="BF84" s="649"/>
      <c r="BG84" s="649"/>
      <c r="BH84" s="649"/>
      <c r="BI84" s="649"/>
      <c r="BJ84" s="649"/>
      <c r="BK84" s="649"/>
      <c r="BL84" s="649"/>
      <c r="BM84" s="649"/>
      <c r="BN84" s="649"/>
      <c r="BO84" s="649"/>
      <c r="BP84" s="649"/>
      <c r="BQ84" s="649"/>
      <c r="BR84" s="649"/>
      <c r="BS84" s="649"/>
      <c r="BT84" s="662"/>
      <c r="BU84" s="662"/>
      <c r="BV84" s="662"/>
      <c r="BW84" s="662"/>
      <c r="BX84" s="662"/>
      <c r="BY84" s="662"/>
      <c r="BZ84" s="662"/>
      <c r="CA84" s="662"/>
      <c r="CB84" s="662"/>
      <c r="CC84" s="662"/>
      <c r="CD84" s="662"/>
      <c r="CE84" s="662"/>
      <c r="CF84" s="662"/>
    </row>
    <row r="85" spans="1:84" x14ac:dyDescent="0.25">
      <c r="A85" s="182"/>
      <c r="B85" s="179"/>
      <c r="D85" s="180"/>
      <c r="E85" s="181"/>
      <c r="F85" s="649"/>
      <c r="G85" s="181"/>
      <c r="H85" s="181"/>
      <c r="I85" s="181"/>
      <c r="J85" s="649"/>
      <c r="K85" s="649"/>
      <c r="L85" s="649"/>
      <c r="M85" s="649"/>
      <c r="N85" s="649"/>
      <c r="O85" s="649"/>
      <c r="P85" s="649"/>
      <c r="Q85" s="649"/>
      <c r="R85" s="649"/>
      <c r="S85" s="649"/>
      <c r="T85" s="649"/>
      <c r="U85" s="649"/>
      <c r="V85" s="649"/>
      <c r="W85" s="649"/>
      <c r="X85" s="649"/>
      <c r="Y85" s="649"/>
      <c r="Z85" s="649"/>
      <c r="AA85" s="649"/>
      <c r="AB85" s="649"/>
      <c r="AC85" s="649"/>
      <c r="AD85" s="649"/>
      <c r="AE85" s="649"/>
      <c r="AF85" s="649"/>
      <c r="AG85" s="649"/>
      <c r="AH85" s="649"/>
      <c r="AI85" s="649"/>
      <c r="AJ85" s="649"/>
      <c r="AK85" s="649"/>
      <c r="AL85" s="649"/>
      <c r="AM85" s="649"/>
      <c r="AN85" s="649"/>
      <c r="AO85" s="649"/>
      <c r="AP85" s="649"/>
      <c r="AQ85" s="649"/>
      <c r="AR85" s="649"/>
      <c r="AS85" s="649"/>
      <c r="AT85" s="649"/>
      <c r="AU85" s="649"/>
      <c r="AV85" s="649"/>
      <c r="AW85" s="649"/>
      <c r="AX85" s="649"/>
      <c r="AY85" s="649"/>
      <c r="AZ85" s="649"/>
      <c r="BA85" s="649"/>
      <c r="BB85" s="649"/>
      <c r="BC85" s="649"/>
      <c r="BD85" s="649"/>
      <c r="BE85" s="649"/>
      <c r="BF85" s="649"/>
      <c r="BG85" s="649"/>
      <c r="BH85" s="649"/>
      <c r="BI85" s="649"/>
      <c r="BJ85" s="649"/>
      <c r="BK85" s="649"/>
      <c r="BL85" s="649"/>
      <c r="BM85" s="649"/>
      <c r="BN85" s="649"/>
      <c r="BO85" s="649"/>
      <c r="BP85" s="649"/>
      <c r="BQ85" s="649"/>
      <c r="BR85" s="649"/>
      <c r="BS85" s="649"/>
      <c r="BT85" s="662"/>
      <c r="BU85" s="662"/>
      <c r="BV85" s="662"/>
      <c r="BW85" s="662"/>
      <c r="BX85" s="662"/>
      <c r="BY85" s="662"/>
      <c r="BZ85" s="662"/>
      <c r="CA85" s="662"/>
      <c r="CB85" s="662"/>
      <c r="CC85" s="662"/>
      <c r="CD85" s="662"/>
      <c r="CE85" s="662"/>
      <c r="CF85" s="662"/>
    </row>
    <row r="86" spans="1:84" x14ac:dyDescent="0.25">
      <c r="A86" s="182"/>
      <c r="B86" s="179"/>
      <c r="C86" s="188" t="s">
        <v>196</v>
      </c>
      <c r="D86" s="180"/>
      <c r="E86" s="181"/>
      <c r="F86" s="649"/>
      <c r="G86" s="181"/>
      <c r="H86" s="181"/>
      <c r="I86" s="181"/>
      <c r="J86" s="649"/>
      <c r="K86" s="649"/>
      <c r="L86" s="649"/>
      <c r="M86" s="649"/>
      <c r="N86" s="649"/>
      <c r="O86" s="649"/>
      <c r="P86" s="649"/>
      <c r="Q86" s="649"/>
      <c r="R86" s="649"/>
      <c r="S86" s="649"/>
      <c r="T86" s="649"/>
      <c r="U86" s="649"/>
      <c r="V86" s="649"/>
      <c r="W86" s="649"/>
      <c r="X86" s="649"/>
      <c r="Y86" s="649"/>
      <c r="Z86" s="649"/>
      <c r="AA86" s="649"/>
      <c r="AB86" s="649"/>
      <c r="AC86" s="649"/>
      <c r="AD86" s="649"/>
      <c r="AE86" s="649"/>
      <c r="AF86" s="649"/>
      <c r="AG86" s="649"/>
      <c r="AH86" s="649"/>
      <c r="AI86" s="649"/>
      <c r="AJ86" s="649"/>
      <c r="AK86" s="649"/>
      <c r="AL86" s="649"/>
      <c r="AM86" s="649"/>
      <c r="AN86" s="649"/>
      <c r="AO86" s="649"/>
      <c r="AP86" s="649"/>
      <c r="AQ86" s="649"/>
      <c r="AR86" s="649"/>
      <c r="AS86" s="649"/>
      <c r="AT86" s="649"/>
      <c r="AU86" s="649"/>
      <c r="AV86" s="649"/>
      <c r="AW86" s="649"/>
      <c r="AX86" s="649"/>
      <c r="AY86" s="649"/>
      <c r="AZ86" s="649"/>
      <c r="BA86" s="649"/>
      <c r="BB86" s="649"/>
      <c r="BC86" s="649"/>
      <c r="BD86" s="649"/>
      <c r="BE86" s="649"/>
      <c r="BF86" s="649"/>
      <c r="BG86" s="649"/>
      <c r="BH86" s="649"/>
      <c r="BI86" s="649"/>
      <c r="BJ86" s="649"/>
      <c r="BK86" s="649"/>
      <c r="BL86" s="649"/>
      <c r="BM86" s="649"/>
      <c r="BN86" s="649"/>
      <c r="BO86" s="649"/>
      <c r="BP86" s="649"/>
      <c r="BQ86" s="649"/>
      <c r="BR86" s="649"/>
      <c r="BS86" s="649"/>
      <c r="BT86" s="662"/>
      <c r="BU86" s="662"/>
      <c r="BV86" s="662"/>
      <c r="BW86" s="662"/>
      <c r="BX86" s="662"/>
      <c r="BY86" s="662"/>
      <c r="BZ86" s="662"/>
      <c r="CA86" s="662"/>
      <c r="CB86" s="662"/>
      <c r="CC86" s="662"/>
      <c r="CD86" s="662"/>
      <c r="CE86" s="662"/>
      <c r="CF86" s="662"/>
    </row>
    <row r="87" spans="1:84" x14ac:dyDescent="0.25">
      <c r="A87" s="182"/>
      <c r="B87" s="179"/>
      <c r="D87" s="180"/>
      <c r="E87" s="181"/>
      <c r="F87" s="649"/>
      <c r="G87" s="181"/>
      <c r="H87" s="181"/>
      <c r="I87" s="181"/>
      <c r="J87" s="649"/>
      <c r="K87" s="649"/>
      <c r="L87" s="649"/>
      <c r="M87" s="649"/>
      <c r="N87" s="649"/>
      <c r="O87" s="649"/>
      <c r="P87" s="649"/>
      <c r="Q87" s="649"/>
      <c r="R87" s="649"/>
      <c r="S87" s="649"/>
      <c r="T87" s="649"/>
      <c r="U87" s="649"/>
      <c r="V87" s="649"/>
      <c r="W87" s="649"/>
      <c r="X87" s="649"/>
      <c r="Y87" s="649"/>
      <c r="Z87" s="649"/>
      <c r="AA87" s="649"/>
      <c r="AB87" s="649"/>
      <c r="AC87" s="649"/>
      <c r="AD87" s="649"/>
      <c r="AE87" s="649"/>
      <c r="AF87" s="649"/>
      <c r="AG87" s="649"/>
      <c r="AH87" s="649"/>
      <c r="AI87" s="649"/>
      <c r="AJ87" s="649"/>
      <c r="AK87" s="649"/>
      <c r="AL87" s="649"/>
      <c r="AM87" s="649"/>
      <c r="AN87" s="649"/>
      <c r="AO87" s="649"/>
      <c r="AP87" s="649"/>
      <c r="AQ87" s="649"/>
      <c r="AR87" s="649"/>
      <c r="AS87" s="649"/>
      <c r="AT87" s="649"/>
      <c r="AU87" s="649"/>
      <c r="AV87" s="649"/>
      <c r="AW87" s="649"/>
      <c r="AX87" s="649"/>
      <c r="AY87" s="649"/>
      <c r="AZ87" s="649"/>
      <c r="BA87" s="649"/>
      <c r="BB87" s="649"/>
      <c r="BC87" s="649"/>
      <c r="BD87" s="649"/>
      <c r="BE87" s="649"/>
      <c r="BF87" s="649"/>
      <c r="BG87" s="649"/>
      <c r="BH87" s="649"/>
      <c r="BI87" s="649"/>
      <c r="BJ87" s="649"/>
      <c r="BK87" s="649"/>
      <c r="BL87" s="649"/>
      <c r="BM87" s="649"/>
      <c r="BN87" s="649"/>
      <c r="BO87" s="649"/>
      <c r="BP87" s="649"/>
      <c r="BQ87" s="649"/>
      <c r="BR87" s="649"/>
      <c r="BS87" s="649"/>
      <c r="BT87" s="662"/>
      <c r="BU87" s="662"/>
      <c r="BV87" s="662"/>
      <c r="BW87" s="662"/>
      <c r="BX87" s="662"/>
      <c r="BY87" s="662"/>
      <c r="BZ87" s="662"/>
      <c r="CA87" s="662"/>
      <c r="CB87" s="662"/>
      <c r="CC87" s="662"/>
      <c r="CD87" s="662"/>
      <c r="CE87" s="662"/>
      <c r="CF87" s="662"/>
    </row>
    <row r="88" spans="1:84" x14ac:dyDescent="0.25">
      <c r="A88" s="77"/>
      <c r="B88" s="78"/>
      <c r="C88" s="163"/>
      <c r="D88" s="79"/>
      <c r="E88" s="122" t="str">
        <f xml:space="preserve"> Time!E$17</f>
        <v>First model column flag</v>
      </c>
      <c r="F88" s="653">
        <f xml:space="preserve"> Time!F$17</f>
        <v>0</v>
      </c>
      <c r="G88" s="122" t="str">
        <f xml:space="preserve"> Time!G$17</f>
        <v>flag</v>
      </c>
      <c r="H88" s="122">
        <f xml:space="preserve"> Time!H$17</f>
        <v>0</v>
      </c>
      <c r="I88" s="122">
        <f xml:space="preserve"> Time!I$17</f>
        <v>0</v>
      </c>
      <c r="J88" s="653">
        <f xml:space="preserve"> Time!J$17</f>
        <v>1</v>
      </c>
      <c r="K88" s="653">
        <f xml:space="preserve"> Time!K$17</f>
        <v>0</v>
      </c>
      <c r="L88" s="653">
        <f xml:space="preserve"> Time!L$17</f>
        <v>1</v>
      </c>
      <c r="M88" s="653">
        <f xml:space="preserve"> Time!M$17</f>
        <v>0</v>
      </c>
      <c r="N88" s="653">
        <f xml:space="preserve"> Time!N$17</f>
        <v>0</v>
      </c>
      <c r="O88" s="653">
        <f xml:space="preserve"> Time!O$17</f>
        <v>0</v>
      </c>
      <c r="P88" s="653">
        <f xml:space="preserve"> Time!P$17</f>
        <v>0</v>
      </c>
      <c r="Q88" s="653">
        <f xml:space="preserve"> Time!Q$17</f>
        <v>0</v>
      </c>
      <c r="R88" s="653">
        <f xml:space="preserve"> Time!R$17</f>
        <v>0</v>
      </c>
      <c r="S88" s="653">
        <f xml:space="preserve"> Time!S$17</f>
        <v>0</v>
      </c>
      <c r="T88" s="653">
        <f xml:space="preserve"> Time!T$17</f>
        <v>0</v>
      </c>
      <c r="U88" s="653">
        <f xml:space="preserve"> Time!U$17</f>
        <v>0</v>
      </c>
      <c r="V88" s="653">
        <f xml:space="preserve"> Time!V$17</f>
        <v>0</v>
      </c>
      <c r="W88" s="653">
        <f xml:space="preserve"> Time!W$17</f>
        <v>0</v>
      </c>
      <c r="X88" s="653">
        <f xml:space="preserve"> Time!X$17</f>
        <v>0</v>
      </c>
      <c r="Y88" s="653">
        <f xml:space="preserve"> Time!Y$17</f>
        <v>0</v>
      </c>
      <c r="Z88" s="653">
        <f xml:space="preserve"> Time!Z$17</f>
        <v>0</v>
      </c>
      <c r="AA88" s="653">
        <f xml:space="preserve"> Time!AA$17</f>
        <v>0</v>
      </c>
      <c r="AB88" s="653">
        <f xml:space="preserve"> Time!AB$17</f>
        <v>0</v>
      </c>
      <c r="AC88" s="653">
        <f xml:space="preserve"> Time!AC$17</f>
        <v>0</v>
      </c>
      <c r="AD88" s="653">
        <f xml:space="preserve"> Time!AD$17</f>
        <v>0</v>
      </c>
      <c r="AE88" s="653">
        <f xml:space="preserve"> Time!AE$17</f>
        <v>0</v>
      </c>
      <c r="AF88" s="653">
        <f xml:space="preserve"> Time!AF$17</f>
        <v>0</v>
      </c>
      <c r="AG88" s="653">
        <f xml:space="preserve"> Time!AG$17</f>
        <v>0</v>
      </c>
      <c r="AH88" s="653">
        <f xml:space="preserve"> Time!AH$17</f>
        <v>0</v>
      </c>
      <c r="AI88" s="653">
        <f xml:space="preserve"> Time!AI$17</f>
        <v>0</v>
      </c>
      <c r="AJ88" s="653">
        <f xml:space="preserve"> Time!AJ$17</f>
        <v>0</v>
      </c>
      <c r="AK88" s="653">
        <f xml:space="preserve"> Time!AK$17</f>
        <v>0</v>
      </c>
      <c r="AL88" s="653">
        <f xml:space="preserve"> Time!AL$17</f>
        <v>0</v>
      </c>
      <c r="AM88" s="653">
        <f xml:space="preserve"> Time!AM$17</f>
        <v>0</v>
      </c>
      <c r="AN88" s="653">
        <f xml:space="preserve"> Time!AN$17</f>
        <v>0</v>
      </c>
      <c r="AO88" s="653">
        <f xml:space="preserve"> Time!AO$17</f>
        <v>0</v>
      </c>
      <c r="AP88" s="653">
        <f xml:space="preserve"> Time!AP$17</f>
        <v>0</v>
      </c>
      <c r="AQ88" s="653">
        <f xml:space="preserve"> Time!AQ$17</f>
        <v>0</v>
      </c>
      <c r="AR88" s="653">
        <f xml:space="preserve"> Time!AR$17</f>
        <v>0</v>
      </c>
      <c r="AS88" s="653">
        <f xml:space="preserve"> Time!AS$17</f>
        <v>0</v>
      </c>
      <c r="AT88" s="653">
        <f xml:space="preserve"> Time!AT$17</f>
        <v>0</v>
      </c>
      <c r="AU88" s="653">
        <f xml:space="preserve"> Time!AU$17</f>
        <v>0</v>
      </c>
      <c r="AV88" s="653">
        <f xml:space="preserve"> Time!AV$17</f>
        <v>0</v>
      </c>
      <c r="AW88" s="653">
        <f xml:space="preserve"> Time!AW$17</f>
        <v>0</v>
      </c>
      <c r="AX88" s="653">
        <f xml:space="preserve"> Time!AX$17</f>
        <v>0</v>
      </c>
      <c r="AY88" s="653">
        <f xml:space="preserve"> Time!AY$17</f>
        <v>0</v>
      </c>
      <c r="AZ88" s="653">
        <f xml:space="preserve"> Time!AZ$17</f>
        <v>0</v>
      </c>
      <c r="BA88" s="653">
        <f xml:space="preserve"> Time!BA$17</f>
        <v>0</v>
      </c>
      <c r="BB88" s="653">
        <f xml:space="preserve"> Time!BB$17</f>
        <v>0</v>
      </c>
      <c r="BC88" s="653">
        <f xml:space="preserve"> Time!BC$17</f>
        <v>0</v>
      </c>
      <c r="BD88" s="653">
        <f xml:space="preserve"> Time!BD$17</f>
        <v>0</v>
      </c>
      <c r="BE88" s="653">
        <f xml:space="preserve"> Time!BE$17</f>
        <v>0</v>
      </c>
      <c r="BF88" s="653">
        <f xml:space="preserve"> Time!BF$17</f>
        <v>0</v>
      </c>
      <c r="BG88" s="653">
        <f xml:space="preserve"> Time!BG$17</f>
        <v>0</v>
      </c>
      <c r="BH88" s="653">
        <f xml:space="preserve"> Time!BH$17</f>
        <v>0</v>
      </c>
      <c r="BI88" s="653">
        <f xml:space="preserve"> Time!BI$17</f>
        <v>0</v>
      </c>
      <c r="BJ88" s="653">
        <f xml:space="preserve"> Time!BJ$17</f>
        <v>0</v>
      </c>
      <c r="BK88" s="653">
        <f xml:space="preserve"> Time!BK$17</f>
        <v>0</v>
      </c>
      <c r="BL88" s="653">
        <f xml:space="preserve"> Time!BL$17</f>
        <v>0</v>
      </c>
      <c r="BM88" s="653">
        <f xml:space="preserve"> Time!BM$17</f>
        <v>0</v>
      </c>
      <c r="BN88" s="653">
        <f xml:space="preserve"> Time!BN$17</f>
        <v>0</v>
      </c>
      <c r="BO88" s="653">
        <f xml:space="preserve"> Time!BO$17</f>
        <v>0</v>
      </c>
      <c r="BP88" s="653">
        <f xml:space="preserve"> Time!BP$17</f>
        <v>0</v>
      </c>
      <c r="BQ88" s="653">
        <f xml:space="preserve"> Time!BQ$17</f>
        <v>0</v>
      </c>
      <c r="BR88" s="653">
        <f xml:space="preserve"> Time!BR$17</f>
        <v>0</v>
      </c>
      <c r="BS88" s="653">
        <f xml:space="preserve"> Time!BS$17</f>
        <v>0</v>
      </c>
      <c r="BT88" s="653">
        <f xml:space="preserve"> Time!BT$17</f>
        <v>0</v>
      </c>
      <c r="BU88" s="653">
        <f xml:space="preserve"> Time!BU$17</f>
        <v>0</v>
      </c>
      <c r="BV88" s="653">
        <f xml:space="preserve"> Time!BV$17</f>
        <v>0</v>
      </c>
      <c r="BW88" s="653">
        <f xml:space="preserve"> Time!BW$17</f>
        <v>0</v>
      </c>
      <c r="BX88" s="653">
        <f xml:space="preserve"> Time!BX$17</f>
        <v>0</v>
      </c>
      <c r="BY88" s="653">
        <f xml:space="preserve"> Time!BY$17</f>
        <v>0</v>
      </c>
      <c r="BZ88" s="653">
        <f xml:space="preserve"> Time!BZ$17</f>
        <v>0</v>
      </c>
      <c r="CA88" s="653">
        <f xml:space="preserve"> Time!CA$17</f>
        <v>0</v>
      </c>
      <c r="CB88" s="653">
        <f xml:space="preserve"> Time!CB$17</f>
        <v>0</v>
      </c>
      <c r="CC88" s="653">
        <f xml:space="preserve"> Time!CC$17</f>
        <v>0</v>
      </c>
      <c r="CD88" s="653">
        <f xml:space="preserve"> Time!CD$17</f>
        <v>0</v>
      </c>
      <c r="CE88" s="653">
        <f xml:space="preserve"> Time!CE$17</f>
        <v>0</v>
      </c>
      <c r="CF88" s="653">
        <f xml:space="preserve"> Time!CF$17</f>
        <v>0</v>
      </c>
    </row>
    <row r="89" spans="1:84" x14ac:dyDescent="0.25">
      <c r="A89" s="116"/>
      <c r="B89" s="113"/>
      <c r="D89" s="114"/>
      <c r="E89" s="115" t="s">
        <v>88</v>
      </c>
      <c r="F89" s="652">
        <f xml:space="preserve"> (SUM(L89:CE89)&gt;0)*1</f>
        <v>0</v>
      </c>
      <c r="G89" s="181" t="s">
        <v>152</v>
      </c>
      <c r="H89" s="115"/>
      <c r="I89" s="115"/>
      <c r="J89" s="649"/>
      <c r="K89" s="649"/>
      <c r="L89" s="652">
        <f t="shared" ref="L89:AQ89" si="54" xml:space="preserve"> IF(L88 = 0, (ROUND(L48 - K48 - L52 + K52, 2) &lt;&gt; ROUND(L76, 2)) * 1, 0)</f>
        <v>0</v>
      </c>
      <c r="M89" s="652">
        <f t="shared" si="54"/>
        <v>0</v>
      </c>
      <c r="N89" s="652">
        <f t="shared" si="54"/>
        <v>0</v>
      </c>
      <c r="O89" s="652">
        <f t="shared" si="54"/>
        <v>0</v>
      </c>
      <c r="P89" s="652">
        <f t="shared" si="54"/>
        <v>0</v>
      </c>
      <c r="Q89" s="652">
        <f t="shared" si="54"/>
        <v>0</v>
      </c>
      <c r="R89" s="652">
        <f t="shared" si="54"/>
        <v>0</v>
      </c>
      <c r="S89" s="652">
        <f t="shared" si="54"/>
        <v>0</v>
      </c>
      <c r="T89" s="652">
        <f t="shared" si="54"/>
        <v>0</v>
      </c>
      <c r="U89" s="652">
        <f t="shared" si="54"/>
        <v>0</v>
      </c>
      <c r="V89" s="652">
        <f t="shared" si="54"/>
        <v>0</v>
      </c>
      <c r="W89" s="652">
        <f t="shared" si="54"/>
        <v>0</v>
      </c>
      <c r="X89" s="652">
        <f t="shared" si="54"/>
        <v>0</v>
      </c>
      <c r="Y89" s="652">
        <f t="shared" si="54"/>
        <v>0</v>
      </c>
      <c r="Z89" s="652">
        <f t="shared" si="54"/>
        <v>0</v>
      </c>
      <c r="AA89" s="652">
        <f t="shared" si="54"/>
        <v>0</v>
      </c>
      <c r="AB89" s="652">
        <f t="shared" si="54"/>
        <v>0</v>
      </c>
      <c r="AC89" s="652">
        <f t="shared" si="54"/>
        <v>0</v>
      </c>
      <c r="AD89" s="652">
        <f t="shared" si="54"/>
        <v>0</v>
      </c>
      <c r="AE89" s="652">
        <f t="shared" si="54"/>
        <v>0</v>
      </c>
      <c r="AF89" s="652">
        <f t="shared" si="54"/>
        <v>0</v>
      </c>
      <c r="AG89" s="652">
        <f t="shared" si="54"/>
        <v>0</v>
      </c>
      <c r="AH89" s="652">
        <f t="shared" si="54"/>
        <v>0</v>
      </c>
      <c r="AI89" s="652">
        <f t="shared" si="54"/>
        <v>0</v>
      </c>
      <c r="AJ89" s="652">
        <f t="shared" si="54"/>
        <v>0</v>
      </c>
      <c r="AK89" s="652">
        <f t="shared" si="54"/>
        <v>0</v>
      </c>
      <c r="AL89" s="652">
        <f t="shared" si="54"/>
        <v>0</v>
      </c>
      <c r="AM89" s="652">
        <f t="shared" si="54"/>
        <v>0</v>
      </c>
      <c r="AN89" s="652">
        <f t="shared" si="54"/>
        <v>0</v>
      </c>
      <c r="AO89" s="652">
        <f t="shared" si="54"/>
        <v>0</v>
      </c>
      <c r="AP89" s="652">
        <f t="shared" si="54"/>
        <v>0</v>
      </c>
      <c r="AQ89" s="652">
        <f t="shared" si="54"/>
        <v>0</v>
      </c>
      <c r="AR89" s="652">
        <f t="shared" ref="AR89:BW89" si="55" xml:space="preserve"> IF(AR88 = 0, (ROUND(AR48 - AQ48 - AR52 + AQ52, 2) &lt;&gt; ROUND(AR76, 2)) * 1, 0)</f>
        <v>0</v>
      </c>
      <c r="AS89" s="652">
        <f t="shared" si="55"/>
        <v>0</v>
      </c>
      <c r="AT89" s="652">
        <f t="shared" si="55"/>
        <v>0</v>
      </c>
      <c r="AU89" s="652">
        <f t="shared" si="55"/>
        <v>0</v>
      </c>
      <c r="AV89" s="652">
        <f t="shared" si="55"/>
        <v>0</v>
      </c>
      <c r="AW89" s="652">
        <f t="shared" si="55"/>
        <v>0</v>
      </c>
      <c r="AX89" s="652">
        <f t="shared" si="55"/>
        <v>0</v>
      </c>
      <c r="AY89" s="652">
        <f t="shared" si="55"/>
        <v>0</v>
      </c>
      <c r="AZ89" s="652">
        <f t="shared" si="55"/>
        <v>0</v>
      </c>
      <c r="BA89" s="652">
        <f t="shared" si="55"/>
        <v>0</v>
      </c>
      <c r="BB89" s="652">
        <f t="shared" si="55"/>
        <v>0</v>
      </c>
      <c r="BC89" s="652">
        <f t="shared" si="55"/>
        <v>0</v>
      </c>
      <c r="BD89" s="652">
        <f t="shared" si="55"/>
        <v>0</v>
      </c>
      <c r="BE89" s="652">
        <f t="shared" si="55"/>
        <v>0</v>
      </c>
      <c r="BF89" s="652">
        <f t="shared" si="55"/>
        <v>0</v>
      </c>
      <c r="BG89" s="652">
        <f t="shared" si="55"/>
        <v>0</v>
      </c>
      <c r="BH89" s="652">
        <f t="shared" si="55"/>
        <v>0</v>
      </c>
      <c r="BI89" s="652">
        <f t="shared" si="55"/>
        <v>0</v>
      </c>
      <c r="BJ89" s="652">
        <f t="shared" si="55"/>
        <v>0</v>
      </c>
      <c r="BK89" s="652">
        <f t="shared" si="55"/>
        <v>0</v>
      </c>
      <c r="BL89" s="652">
        <f t="shared" si="55"/>
        <v>0</v>
      </c>
      <c r="BM89" s="652">
        <f t="shared" si="55"/>
        <v>0</v>
      </c>
      <c r="BN89" s="652">
        <f t="shared" si="55"/>
        <v>0</v>
      </c>
      <c r="BO89" s="652">
        <f t="shared" si="55"/>
        <v>0</v>
      </c>
      <c r="BP89" s="652">
        <f t="shared" si="55"/>
        <v>0</v>
      </c>
      <c r="BQ89" s="652">
        <f t="shared" si="55"/>
        <v>0</v>
      </c>
      <c r="BR89" s="652">
        <f t="shared" si="55"/>
        <v>0</v>
      </c>
      <c r="BS89" s="652">
        <f t="shared" si="55"/>
        <v>0</v>
      </c>
      <c r="BT89" s="652">
        <f t="shared" si="55"/>
        <v>0</v>
      </c>
      <c r="BU89" s="652">
        <f t="shared" si="55"/>
        <v>0</v>
      </c>
      <c r="BV89" s="652">
        <f t="shared" si="55"/>
        <v>0</v>
      </c>
      <c r="BW89" s="652">
        <f t="shared" si="55"/>
        <v>0</v>
      </c>
      <c r="BX89" s="652">
        <f t="shared" ref="BX89:CF89" si="56" xml:space="preserve"> IF(BX88 = 0, (ROUND(BX48 - BW48 - BX52 + BW52, 2) &lt;&gt; ROUND(BX76, 2)) * 1, 0)</f>
        <v>0</v>
      </c>
      <c r="BY89" s="652">
        <f t="shared" si="56"/>
        <v>0</v>
      </c>
      <c r="BZ89" s="652">
        <f t="shared" si="56"/>
        <v>0</v>
      </c>
      <c r="CA89" s="652">
        <f t="shared" si="56"/>
        <v>0</v>
      </c>
      <c r="CB89" s="652">
        <f t="shared" si="56"/>
        <v>0</v>
      </c>
      <c r="CC89" s="652">
        <f t="shared" si="56"/>
        <v>0</v>
      </c>
      <c r="CD89" s="652">
        <f t="shared" si="56"/>
        <v>0</v>
      </c>
      <c r="CE89" s="652">
        <f t="shared" si="56"/>
        <v>0</v>
      </c>
      <c r="CF89" s="652">
        <f t="shared" si="56"/>
        <v>0</v>
      </c>
    </row>
    <row r="90" spans="1:84" x14ac:dyDescent="0.25">
      <c r="A90" s="77"/>
      <c r="B90" s="78"/>
      <c r="C90" s="163"/>
      <c r="D90" s="79"/>
      <c r="E90" s="122"/>
      <c r="F90" s="653"/>
      <c r="G90" s="122"/>
      <c r="H90" s="122"/>
      <c r="I90" s="122"/>
      <c r="J90" s="653"/>
      <c r="K90" s="653"/>
      <c r="L90" s="653"/>
      <c r="M90" s="653"/>
      <c r="N90" s="653"/>
      <c r="O90" s="653"/>
      <c r="P90" s="653"/>
      <c r="Q90" s="653"/>
      <c r="R90" s="653"/>
      <c r="S90" s="653"/>
      <c r="T90" s="653"/>
      <c r="U90" s="653"/>
      <c r="V90" s="653"/>
      <c r="W90" s="653"/>
      <c r="X90" s="653"/>
      <c r="Y90" s="653"/>
      <c r="Z90" s="653"/>
      <c r="AA90" s="653"/>
      <c r="AB90" s="653"/>
      <c r="AC90" s="653"/>
      <c r="AD90" s="653"/>
      <c r="AE90" s="653"/>
      <c r="AF90" s="653"/>
      <c r="AG90" s="653"/>
      <c r="AH90" s="653"/>
      <c r="AI90" s="653"/>
      <c r="AJ90" s="653"/>
      <c r="AK90" s="653"/>
      <c r="AL90" s="653"/>
      <c r="AM90" s="653"/>
      <c r="AN90" s="653"/>
      <c r="AO90" s="653"/>
      <c r="AP90" s="653"/>
      <c r="AQ90" s="653"/>
      <c r="AR90" s="653"/>
      <c r="AS90" s="653"/>
      <c r="AT90" s="653"/>
      <c r="AU90" s="653"/>
      <c r="AV90" s="653"/>
      <c r="AW90" s="653"/>
      <c r="AX90" s="653"/>
      <c r="AY90" s="653"/>
      <c r="AZ90" s="653"/>
      <c r="BA90" s="653"/>
      <c r="BB90" s="653"/>
      <c r="BC90" s="653"/>
      <c r="BD90" s="653"/>
      <c r="BE90" s="653"/>
      <c r="BF90" s="653"/>
      <c r="BG90" s="653"/>
      <c r="BH90" s="653"/>
      <c r="BI90" s="653"/>
      <c r="BJ90" s="653"/>
      <c r="BK90" s="653"/>
      <c r="BL90" s="653"/>
      <c r="BM90" s="653"/>
      <c r="BN90" s="653"/>
      <c r="BO90" s="653"/>
      <c r="BP90" s="653"/>
      <c r="BQ90" s="653"/>
      <c r="BR90" s="653"/>
      <c r="BS90" s="653"/>
      <c r="BT90" s="653"/>
      <c r="BU90" s="653"/>
      <c r="BV90" s="653"/>
      <c r="BW90" s="653"/>
      <c r="BX90" s="653"/>
      <c r="BY90" s="653"/>
      <c r="BZ90" s="653"/>
      <c r="CA90" s="653"/>
      <c r="CB90" s="653"/>
      <c r="CC90" s="653"/>
      <c r="CD90" s="653"/>
      <c r="CE90" s="653"/>
      <c r="CF90" s="653"/>
    </row>
    <row r="91" spans="1:84" x14ac:dyDescent="0.25">
      <c r="A91" s="77"/>
      <c r="B91" s="78"/>
      <c r="C91" s="163"/>
      <c r="D91" s="79"/>
      <c r="E91" s="122"/>
      <c r="F91" s="653"/>
      <c r="G91" s="122"/>
      <c r="H91" s="122"/>
      <c r="I91" s="122"/>
      <c r="J91" s="653"/>
      <c r="K91" s="653"/>
      <c r="L91" s="653"/>
      <c r="M91" s="653"/>
      <c r="N91" s="653"/>
      <c r="O91" s="653"/>
      <c r="P91" s="653"/>
      <c r="Q91" s="653"/>
      <c r="R91" s="653"/>
      <c r="S91" s="653"/>
      <c r="T91" s="653"/>
      <c r="U91" s="653"/>
      <c r="V91" s="653"/>
      <c r="W91" s="653"/>
      <c r="X91" s="653"/>
      <c r="Y91" s="653"/>
      <c r="Z91" s="653"/>
      <c r="AA91" s="653"/>
      <c r="AB91" s="653"/>
      <c r="AC91" s="653"/>
      <c r="AD91" s="653"/>
      <c r="AE91" s="653"/>
      <c r="AF91" s="653"/>
      <c r="AG91" s="653"/>
      <c r="AH91" s="653"/>
      <c r="AI91" s="653"/>
      <c r="AJ91" s="653"/>
      <c r="AK91" s="653"/>
      <c r="AL91" s="653"/>
      <c r="AM91" s="653"/>
      <c r="AN91" s="653"/>
      <c r="AO91" s="653"/>
      <c r="AP91" s="653"/>
      <c r="AQ91" s="653"/>
      <c r="AR91" s="653"/>
      <c r="AS91" s="653"/>
      <c r="AT91" s="653"/>
      <c r="AU91" s="653"/>
      <c r="AV91" s="653"/>
      <c r="AW91" s="653"/>
      <c r="AX91" s="653"/>
      <c r="AY91" s="653"/>
      <c r="AZ91" s="653"/>
      <c r="BA91" s="653"/>
      <c r="BB91" s="653"/>
      <c r="BC91" s="653"/>
      <c r="BD91" s="653"/>
      <c r="BE91" s="653"/>
      <c r="BF91" s="653"/>
      <c r="BG91" s="653"/>
      <c r="BH91" s="653"/>
      <c r="BI91" s="653"/>
      <c r="BJ91" s="653"/>
      <c r="BK91" s="653"/>
      <c r="BL91" s="653"/>
      <c r="BM91" s="653"/>
      <c r="BN91" s="653"/>
      <c r="BO91" s="653"/>
      <c r="BP91" s="653"/>
      <c r="BQ91" s="653"/>
      <c r="BR91" s="653"/>
      <c r="BS91" s="653"/>
      <c r="BT91" s="653"/>
      <c r="BU91" s="653"/>
      <c r="BV91" s="653"/>
      <c r="BW91" s="653"/>
      <c r="BX91" s="653"/>
      <c r="BY91" s="653"/>
      <c r="BZ91" s="653"/>
      <c r="CA91" s="653"/>
      <c r="CB91" s="653"/>
      <c r="CC91" s="653"/>
      <c r="CD91" s="653"/>
      <c r="CE91" s="653"/>
      <c r="CF91" s="653"/>
    </row>
    <row r="92" spans="1:84" x14ac:dyDescent="0.25">
      <c r="A92" s="77"/>
      <c r="B92" s="78"/>
      <c r="C92" s="188" t="s">
        <v>189</v>
      </c>
      <c r="D92" s="79"/>
      <c r="E92" s="122"/>
      <c r="F92" s="653"/>
      <c r="G92" s="122"/>
      <c r="H92" s="122"/>
      <c r="I92" s="122"/>
      <c r="J92" s="653"/>
      <c r="K92" s="653"/>
      <c r="L92" s="653"/>
      <c r="M92" s="653"/>
      <c r="N92" s="653"/>
      <c r="O92" s="653"/>
      <c r="P92" s="653"/>
      <c r="Q92" s="653"/>
      <c r="R92" s="653"/>
      <c r="S92" s="653"/>
      <c r="T92" s="653"/>
      <c r="U92" s="653"/>
      <c r="V92" s="653"/>
      <c r="W92" s="653"/>
      <c r="X92" s="653"/>
      <c r="Y92" s="653"/>
      <c r="Z92" s="653"/>
      <c r="AA92" s="653"/>
      <c r="AB92" s="653"/>
      <c r="AC92" s="653"/>
      <c r="AD92" s="653"/>
      <c r="AE92" s="653"/>
      <c r="AF92" s="653"/>
      <c r="AG92" s="653"/>
      <c r="AH92" s="653"/>
      <c r="AI92" s="653"/>
      <c r="AJ92" s="653"/>
      <c r="AK92" s="653"/>
      <c r="AL92" s="653"/>
      <c r="AM92" s="653"/>
      <c r="AN92" s="653"/>
      <c r="AO92" s="653"/>
      <c r="AP92" s="653"/>
      <c r="AQ92" s="653"/>
      <c r="AR92" s="653"/>
      <c r="AS92" s="653"/>
      <c r="AT92" s="653"/>
      <c r="AU92" s="653"/>
      <c r="AV92" s="653"/>
      <c r="AW92" s="653"/>
      <c r="AX92" s="653"/>
      <c r="AY92" s="653"/>
      <c r="AZ92" s="653"/>
      <c r="BA92" s="653"/>
      <c r="BB92" s="653"/>
      <c r="BC92" s="653"/>
      <c r="BD92" s="653"/>
      <c r="BE92" s="653"/>
      <c r="BF92" s="653"/>
      <c r="BG92" s="653"/>
      <c r="BH92" s="653"/>
      <c r="BI92" s="653"/>
      <c r="BJ92" s="653"/>
      <c r="BK92" s="653"/>
      <c r="BL92" s="653"/>
      <c r="BM92" s="653"/>
      <c r="BN92" s="653"/>
      <c r="BO92" s="653"/>
      <c r="BP92" s="653"/>
      <c r="BQ92" s="653"/>
      <c r="BR92" s="653"/>
      <c r="BS92" s="653"/>
      <c r="BT92" s="653"/>
      <c r="BU92" s="653"/>
      <c r="BV92" s="653"/>
      <c r="BW92" s="653"/>
      <c r="BX92" s="653"/>
      <c r="BY92" s="653"/>
      <c r="BZ92" s="653"/>
      <c r="CA92" s="653"/>
      <c r="CB92" s="653"/>
      <c r="CC92" s="653"/>
      <c r="CD92" s="653"/>
      <c r="CE92" s="653"/>
      <c r="CF92" s="653"/>
    </row>
    <row r="93" spans="1:84" x14ac:dyDescent="0.25">
      <c r="A93" s="77"/>
      <c r="B93" s="78"/>
      <c r="C93" s="163"/>
      <c r="D93" s="79"/>
      <c r="E93" s="122"/>
      <c r="F93" s="653"/>
      <c r="G93" s="122"/>
      <c r="H93" s="122"/>
      <c r="I93" s="122"/>
      <c r="J93" s="653"/>
      <c r="K93" s="653"/>
      <c r="L93" s="653"/>
      <c r="M93" s="653"/>
      <c r="N93" s="653"/>
      <c r="O93" s="653"/>
      <c r="P93" s="653"/>
      <c r="Q93" s="653"/>
      <c r="R93" s="653"/>
      <c r="S93" s="653"/>
      <c r="T93" s="653"/>
      <c r="U93" s="653"/>
      <c r="V93" s="653"/>
      <c r="W93" s="653"/>
      <c r="X93" s="653"/>
      <c r="Y93" s="653"/>
      <c r="Z93" s="653"/>
      <c r="AA93" s="653"/>
      <c r="AB93" s="653"/>
      <c r="AC93" s="653"/>
      <c r="AD93" s="653"/>
      <c r="AE93" s="653"/>
      <c r="AF93" s="653"/>
      <c r="AG93" s="653"/>
      <c r="AH93" s="653"/>
      <c r="AI93" s="653"/>
      <c r="AJ93" s="653"/>
      <c r="AK93" s="653"/>
      <c r="AL93" s="653"/>
      <c r="AM93" s="653"/>
      <c r="AN93" s="653"/>
      <c r="AO93" s="653"/>
      <c r="AP93" s="653"/>
      <c r="AQ93" s="653"/>
      <c r="AR93" s="653"/>
      <c r="AS93" s="653"/>
      <c r="AT93" s="653"/>
      <c r="AU93" s="653"/>
      <c r="AV93" s="653"/>
      <c r="AW93" s="653"/>
      <c r="AX93" s="653"/>
      <c r="AY93" s="653"/>
      <c r="AZ93" s="653"/>
      <c r="BA93" s="653"/>
      <c r="BB93" s="653"/>
      <c r="BC93" s="653"/>
      <c r="BD93" s="653"/>
      <c r="BE93" s="653"/>
      <c r="BF93" s="653"/>
      <c r="BG93" s="653"/>
      <c r="BH93" s="653"/>
      <c r="BI93" s="653"/>
      <c r="BJ93" s="653"/>
      <c r="BK93" s="653"/>
      <c r="BL93" s="653"/>
      <c r="BM93" s="653"/>
      <c r="BN93" s="653"/>
      <c r="BO93" s="653"/>
      <c r="BP93" s="653"/>
      <c r="BQ93" s="653"/>
      <c r="BR93" s="653"/>
      <c r="BS93" s="653"/>
      <c r="BT93" s="653"/>
      <c r="BU93" s="653"/>
      <c r="BV93" s="653"/>
      <c r="BW93" s="653"/>
      <c r="BX93" s="653"/>
      <c r="BY93" s="653"/>
      <c r="BZ93" s="653"/>
      <c r="CA93" s="653"/>
      <c r="CB93" s="653"/>
      <c r="CC93" s="653"/>
      <c r="CD93" s="653"/>
      <c r="CE93" s="653"/>
      <c r="CF93" s="653"/>
    </row>
    <row r="94" spans="1:84" x14ac:dyDescent="0.25">
      <c r="A94" s="77"/>
      <c r="B94" s="78"/>
      <c r="C94" s="163"/>
      <c r="D94" s="79"/>
      <c r="E94" s="122" t="str">
        <f xml:space="preserve"> Time!E$17</f>
        <v>First model column flag</v>
      </c>
      <c r="F94" s="653">
        <f xml:space="preserve"> Time!F$17</f>
        <v>0</v>
      </c>
      <c r="G94" s="122" t="str">
        <f xml:space="preserve"> Time!G$17</f>
        <v>flag</v>
      </c>
      <c r="H94" s="122">
        <f xml:space="preserve"> Time!H$17</f>
        <v>0</v>
      </c>
      <c r="I94" s="122">
        <f xml:space="preserve"> Time!I$17</f>
        <v>0</v>
      </c>
      <c r="J94" s="653">
        <f xml:space="preserve"> Time!J$17</f>
        <v>1</v>
      </c>
      <c r="K94" s="653">
        <f xml:space="preserve"> Time!K$17</f>
        <v>0</v>
      </c>
      <c r="L94" s="653">
        <f xml:space="preserve"> Time!L$17</f>
        <v>1</v>
      </c>
      <c r="M94" s="653">
        <f xml:space="preserve"> Time!M$17</f>
        <v>0</v>
      </c>
      <c r="N94" s="653">
        <f xml:space="preserve"> Time!N$17</f>
        <v>0</v>
      </c>
      <c r="O94" s="653">
        <f xml:space="preserve"> Time!O$17</f>
        <v>0</v>
      </c>
      <c r="P94" s="653">
        <f xml:space="preserve"> Time!P$17</f>
        <v>0</v>
      </c>
      <c r="Q94" s="653">
        <f xml:space="preserve"> Time!Q$17</f>
        <v>0</v>
      </c>
      <c r="R94" s="653">
        <f xml:space="preserve"> Time!R$17</f>
        <v>0</v>
      </c>
      <c r="S94" s="653">
        <f xml:space="preserve"> Time!S$17</f>
        <v>0</v>
      </c>
      <c r="T94" s="653">
        <f xml:space="preserve"> Time!T$17</f>
        <v>0</v>
      </c>
      <c r="U94" s="653">
        <f xml:space="preserve"> Time!U$17</f>
        <v>0</v>
      </c>
      <c r="V94" s="653">
        <f xml:space="preserve"> Time!V$17</f>
        <v>0</v>
      </c>
      <c r="W94" s="653">
        <f xml:space="preserve"> Time!W$17</f>
        <v>0</v>
      </c>
      <c r="X94" s="653">
        <f xml:space="preserve"> Time!X$17</f>
        <v>0</v>
      </c>
      <c r="Y94" s="653">
        <f xml:space="preserve"> Time!Y$17</f>
        <v>0</v>
      </c>
      <c r="Z94" s="653">
        <f xml:space="preserve"> Time!Z$17</f>
        <v>0</v>
      </c>
      <c r="AA94" s="653">
        <f xml:space="preserve"> Time!AA$17</f>
        <v>0</v>
      </c>
      <c r="AB94" s="653">
        <f xml:space="preserve"> Time!AB$17</f>
        <v>0</v>
      </c>
      <c r="AC94" s="653">
        <f xml:space="preserve"> Time!AC$17</f>
        <v>0</v>
      </c>
      <c r="AD94" s="653">
        <f xml:space="preserve"> Time!AD$17</f>
        <v>0</v>
      </c>
      <c r="AE94" s="653">
        <f xml:space="preserve"> Time!AE$17</f>
        <v>0</v>
      </c>
      <c r="AF94" s="653">
        <f xml:space="preserve"> Time!AF$17</f>
        <v>0</v>
      </c>
      <c r="AG94" s="653">
        <f xml:space="preserve"> Time!AG$17</f>
        <v>0</v>
      </c>
      <c r="AH94" s="653">
        <f xml:space="preserve"> Time!AH$17</f>
        <v>0</v>
      </c>
      <c r="AI94" s="653">
        <f xml:space="preserve"> Time!AI$17</f>
        <v>0</v>
      </c>
      <c r="AJ94" s="653">
        <f xml:space="preserve"> Time!AJ$17</f>
        <v>0</v>
      </c>
      <c r="AK94" s="653">
        <f xml:space="preserve"> Time!AK$17</f>
        <v>0</v>
      </c>
      <c r="AL94" s="653">
        <f xml:space="preserve"> Time!AL$17</f>
        <v>0</v>
      </c>
      <c r="AM94" s="653">
        <f xml:space="preserve"> Time!AM$17</f>
        <v>0</v>
      </c>
      <c r="AN94" s="653">
        <f xml:space="preserve"> Time!AN$17</f>
        <v>0</v>
      </c>
      <c r="AO94" s="653">
        <f xml:space="preserve"> Time!AO$17</f>
        <v>0</v>
      </c>
      <c r="AP94" s="653">
        <f xml:space="preserve"> Time!AP$17</f>
        <v>0</v>
      </c>
      <c r="AQ94" s="653">
        <f xml:space="preserve"> Time!AQ$17</f>
        <v>0</v>
      </c>
      <c r="AR94" s="653">
        <f xml:space="preserve"> Time!AR$17</f>
        <v>0</v>
      </c>
      <c r="AS94" s="653">
        <f xml:space="preserve"> Time!AS$17</f>
        <v>0</v>
      </c>
      <c r="AT94" s="653">
        <f xml:space="preserve"> Time!AT$17</f>
        <v>0</v>
      </c>
      <c r="AU94" s="653">
        <f xml:space="preserve"> Time!AU$17</f>
        <v>0</v>
      </c>
      <c r="AV94" s="653">
        <f xml:space="preserve"> Time!AV$17</f>
        <v>0</v>
      </c>
      <c r="AW94" s="653">
        <f xml:space="preserve"> Time!AW$17</f>
        <v>0</v>
      </c>
      <c r="AX94" s="653">
        <f xml:space="preserve"> Time!AX$17</f>
        <v>0</v>
      </c>
      <c r="AY94" s="653">
        <f xml:space="preserve"> Time!AY$17</f>
        <v>0</v>
      </c>
      <c r="AZ94" s="653">
        <f xml:space="preserve"> Time!AZ$17</f>
        <v>0</v>
      </c>
      <c r="BA94" s="653">
        <f xml:space="preserve"> Time!BA$17</f>
        <v>0</v>
      </c>
      <c r="BB94" s="653">
        <f xml:space="preserve"> Time!BB$17</f>
        <v>0</v>
      </c>
      <c r="BC94" s="653">
        <f xml:space="preserve"> Time!BC$17</f>
        <v>0</v>
      </c>
      <c r="BD94" s="653">
        <f xml:space="preserve"> Time!BD$17</f>
        <v>0</v>
      </c>
      <c r="BE94" s="653">
        <f xml:space="preserve"> Time!BE$17</f>
        <v>0</v>
      </c>
      <c r="BF94" s="653">
        <f xml:space="preserve"> Time!BF$17</f>
        <v>0</v>
      </c>
      <c r="BG94" s="653">
        <f xml:space="preserve"> Time!BG$17</f>
        <v>0</v>
      </c>
      <c r="BH94" s="653">
        <f xml:space="preserve"> Time!BH$17</f>
        <v>0</v>
      </c>
      <c r="BI94" s="653">
        <f xml:space="preserve"> Time!BI$17</f>
        <v>0</v>
      </c>
      <c r="BJ94" s="653">
        <f xml:space="preserve"> Time!BJ$17</f>
        <v>0</v>
      </c>
      <c r="BK94" s="653">
        <f xml:space="preserve"> Time!BK$17</f>
        <v>0</v>
      </c>
      <c r="BL94" s="653">
        <f xml:space="preserve"> Time!BL$17</f>
        <v>0</v>
      </c>
      <c r="BM94" s="653">
        <f xml:space="preserve"> Time!BM$17</f>
        <v>0</v>
      </c>
      <c r="BN94" s="653">
        <f xml:space="preserve"> Time!BN$17</f>
        <v>0</v>
      </c>
      <c r="BO94" s="653">
        <f xml:space="preserve"> Time!BO$17</f>
        <v>0</v>
      </c>
      <c r="BP94" s="653">
        <f xml:space="preserve"> Time!BP$17</f>
        <v>0</v>
      </c>
      <c r="BQ94" s="653">
        <f xml:space="preserve"> Time!BQ$17</f>
        <v>0</v>
      </c>
      <c r="BR94" s="653">
        <f xml:space="preserve"> Time!BR$17</f>
        <v>0</v>
      </c>
      <c r="BS94" s="653">
        <f xml:space="preserve"> Time!BS$17</f>
        <v>0</v>
      </c>
      <c r="BT94" s="653">
        <f xml:space="preserve"> Time!BT$17</f>
        <v>0</v>
      </c>
      <c r="BU94" s="653">
        <f xml:space="preserve"> Time!BU$17</f>
        <v>0</v>
      </c>
      <c r="BV94" s="653">
        <f xml:space="preserve"> Time!BV$17</f>
        <v>0</v>
      </c>
      <c r="BW94" s="653">
        <f xml:space="preserve"> Time!BW$17</f>
        <v>0</v>
      </c>
      <c r="BX94" s="653">
        <f xml:space="preserve"> Time!BX$17</f>
        <v>0</v>
      </c>
      <c r="BY94" s="653">
        <f xml:space="preserve"> Time!BY$17</f>
        <v>0</v>
      </c>
      <c r="BZ94" s="653">
        <f xml:space="preserve"> Time!BZ$17</f>
        <v>0</v>
      </c>
      <c r="CA94" s="653">
        <f xml:space="preserve"> Time!CA$17</f>
        <v>0</v>
      </c>
      <c r="CB94" s="653">
        <f xml:space="preserve"> Time!CB$17</f>
        <v>0</v>
      </c>
      <c r="CC94" s="653">
        <f xml:space="preserve"> Time!CC$17</f>
        <v>0</v>
      </c>
      <c r="CD94" s="653">
        <f xml:space="preserve"> Time!CD$17</f>
        <v>0</v>
      </c>
      <c r="CE94" s="653">
        <f xml:space="preserve"> Time!CE$17</f>
        <v>0</v>
      </c>
      <c r="CF94" s="653">
        <f xml:space="preserve"> Time!CF$17</f>
        <v>0</v>
      </c>
    </row>
    <row r="95" spans="1:84" x14ac:dyDescent="0.25">
      <c r="A95" s="116"/>
      <c r="B95" s="113"/>
      <c r="D95" s="114"/>
      <c r="E95" s="115" t="s">
        <v>65</v>
      </c>
      <c r="F95" s="652">
        <f xml:space="preserve"> (SUM(L95:CE95)&gt;0)*1</f>
        <v>0</v>
      </c>
      <c r="G95" s="181" t="s">
        <v>152</v>
      </c>
      <c r="H95" s="115"/>
      <c r="I95" s="115"/>
      <c r="J95" s="649"/>
      <c r="K95" s="649"/>
      <c r="L95" s="652">
        <f t="shared" ref="L95:AQ95" si="57" xml:space="preserve"> IF(L94 = 0, (ROUND(L61 - K61, 2) &lt;&gt; ROUND(L38, 2)) * 1, 0)</f>
        <v>0</v>
      </c>
      <c r="M95" s="652">
        <f t="shared" si="57"/>
        <v>0</v>
      </c>
      <c r="N95" s="652">
        <f t="shared" si="57"/>
        <v>0</v>
      </c>
      <c r="O95" s="652">
        <f t="shared" si="57"/>
        <v>0</v>
      </c>
      <c r="P95" s="652">
        <f t="shared" si="57"/>
        <v>0</v>
      </c>
      <c r="Q95" s="652">
        <f t="shared" si="57"/>
        <v>0</v>
      </c>
      <c r="R95" s="652">
        <f t="shared" si="57"/>
        <v>0</v>
      </c>
      <c r="S95" s="652">
        <f t="shared" si="57"/>
        <v>0</v>
      </c>
      <c r="T95" s="652">
        <f t="shared" si="57"/>
        <v>0</v>
      </c>
      <c r="U95" s="652">
        <f t="shared" si="57"/>
        <v>0</v>
      </c>
      <c r="V95" s="652">
        <f t="shared" si="57"/>
        <v>0</v>
      </c>
      <c r="W95" s="652">
        <f t="shared" si="57"/>
        <v>0</v>
      </c>
      <c r="X95" s="652">
        <f t="shared" si="57"/>
        <v>0</v>
      </c>
      <c r="Y95" s="652">
        <f t="shared" si="57"/>
        <v>0</v>
      </c>
      <c r="Z95" s="652">
        <f t="shared" si="57"/>
        <v>0</v>
      </c>
      <c r="AA95" s="652">
        <f t="shared" si="57"/>
        <v>0</v>
      </c>
      <c r="AB95" s="652">
        <f t="shared" si="57"/>
        <v>0</v>
      </c>
      <c r="AC95" s="652">
        <f t="shared" si="57"/>
        <v>0</v>
      </c>
      <c r="AD95" s="652">
        <f t="shared" si="57"/>
        <v>0</v>
      </c>
      <c r="AE95" s="652">
        <f t="shared" si="57"/>
        <v>0</v>
      </c>
      <c r="AF95" s="652">
        <f t="shared" si="57"/>
        <v>0</v>
      </c>
      <c r="AG95" s="652">
        <f t="shared" si="57"/>
        <v>0</v>
      </c>
      <c r="AH95" s="652">
        <f t="shared" si="57"/>
        <v>0</v>
      </c>
      <c r="AI95" s="652">
        <f t="shared" si="57"/>
        <v>0</v>
      </c>
      <c r="AJ95" s="652">
        <f t="shared" si="57"/>
        <v>0</v>
      </c>
      <c r="AK95" s="652">
        <f t="shared" si="57"/>
        <v>0</v>
      </c>
      <c r="AL95" s="652">
        <f t="shared" si="57"/>
        <v>0</v>
      </c>
      <c r="AM95" s="652">
        <f t="shared" si="57"/>
        <v>0</v>
      </c>
      <c r="AN95" s="652">
        <f t="shared" si="57"/>
        <v>0</v>
      </c>
      <c r="AO95" s="652">
        <f t="shared" si="57"/>
        <v>0</v>
      </c>
      <c r="AP95" s="652">
        <f t="shared" si="57"/>
        <v>0</v>
      </c>
      <c r="AQ95" s="652">
        <f t="shared" si="57"/>
        <v>0</v>
      </c>
      <c r="AR95" s="652">
        <f t="shared" ref="AR95:BW95" si="58" xml:space="preserve"> IF(AR94 = 0, (ROUND(AR61 - AQ61, 2) &lt;&gt; ROUND(AR38, 2)) * 1, 0)</f>
        <v>0</v>
      </c>
      <c r="AS95" s="652">
        <f t="shared" si="58"/>
        <v>0</v>
      </c>
      <c r="AT95" s="652">
        <f t="shared" si="58"/>
        <v>0</v>
      </c>
      <c r="AU95" s="652">
        <f t="shared" si="58"/>
        <v>0</v>
      </c>
      <c r="AV95" s="652">
        <f t="shared" si="58"/>
        <v>0</v>
      </c>
      <c r="AW95" s="652">
        <f t="shared" si="58"/>
        <v>0</v>
      </c>
      <c r="AX95" s="652">
        <f t="shared" si="58"/>
        <v>0</v>
      </c>
      <c r="AY95" s="652">
        <f t="shared" si="58"/>
        <v>0</v>
      </c>
      <c r="AZ95" s="652">
        <f t="shared" si="58"/>
        <v>0</v>
      </c>
      <c r="BA95" s="652">
        <f t="shared" si="58"/>
        <v>0</v>
      </c>
      <c r="BB95" s="652">
        <f t="shared" si="58"/>
        <v>0</v>
      </c>
      <c r="BC95" s="652">
        <f t="shared" si="58"/>
        <v>0</v>
      </c>
      <c r="BD95" s="652">
        <f t="shared" si="58"/>
        <v>0</v>
      </c>
      <c r="BE95" s="652">
        <f t="shared" si="58"/>
        <v>0</v>
      </c>
      <c r="BF95" s="652">
        <f t="shared" si="58"/>
        <v>0</v>
      </c>
      <c r="BG95" s="652">
        <f t="shared" si="58"/>
        <v>0</v>
      </c>
      <c r="BH95" s="652">
        <f t="shared" si="58"/>
        <v>0</v>
      </c>
      <c r="BI95" s="652">
        <f t="shared" si="58"/>
        <v>0</v>
      </c>
      <c r="BJ95" s="652">
        <f t="shared" si="58"/>
        <v>0</v>
      </c>
      <c r="BK95" s="652">
        <f t="shared" si="58"/>
        <v>0</v>
      </c>
      <c r="BL95" s="652">
        <f t="shared" si="58"/>
        <v>0</v>
      </c>
      <c r="BM95" s="652">
        <f t="shared" si="58"/>
        <v>0</v>
      </c>
      <c r="BN95" s="652">
        <f t="shared" si="58"/>
        <v>0</v>
      </c>
      <c r="BO95" s="652">
        <f t="shared" si="58"/>
        <v>0</v>
      </c>
      <c r="BP95" s="652">
        <f t="shared" si="58"/>
        <v>0</v>
      </c>
      <c r="BQ95" s="652">
        <f t="shared" si="58"/>
        <v>0</v>
      </c>
      <c r="BR95" s="652">
        <f t="shared" si="58"/>
        <v>0</v>
      </c>
      <c r="BS95" s="652">
        <f t="shared" si="58"/>
        <v>0</v>
      </c>
      <c r="BT95" s="652">
        <f t="shared" si="58"/>
        <v>0</v>
      </c>
      <c r="BU95" s="652">
        <f t="shared" si="58"/>
        <v>0</v>
      </c>
      <c r="BV95" s="652">
        <f t="shared" si="58"/>
        <v>0</v>
      </c>
      <c r="BW95" s="652">
        <f t="shared" si="58"/>
        <v>0</v>
      </c>
      <c r="BX95" s="652">
        <f t="shared" ref="BX95:CF95" si="59" xml:space="preserve"> IF(BX94 = 0, (ROUND(BX61 - BW61, 2) &lt;&gt; ROUND(BX38, 2)) * 1, 0)</f>
        <v>0</v>
      </c>
      <c r="BY95" s="652">
        <f t="shared" si="59"/>
        <v>0</v>
      </c>
      <c r="BZ95" s="652">
        <f t="shared" si="59"/>
        <v>0</v>
      </c>
      <c r="CA95" s="652">
        <f t="shared" si="59"/>
        <v>0</v>
      </c>
      <c r="CB95" s="652">
        <f t="shared" si="59"/>
        <v>0</v>
      </c>
      <c r="CC95" s="652">
        <f t="shared" si="59"/>
        <v>0</v>
      </c>
      <c r="CD95" s="652">
        <f t="shared" si="59"/>
        <v>0</v>
      </c>
      <c r="CE95" s="652">
        <f t="shared" si="59"/>
        <v>0</v>
      </c>
      <c r="CF95" s="652">
        <f t="shared" si="59"/>
        <v>0</v>
      </c>
    </row>
    <row r="96" spans="1:84" x14ac:dyDescent="0.25">
      <c r="A96" s="182"/>
      <c r="B96" s="179"/>
      <c r="D96" s="180"/>
      <c r="E96" s="181"/>
      <c r="F96" s="181"/>
      <c r="G96" s="181"/>
      <c r="H96" s="181"/>
      <c r="I96" s="181"/>
      <c r="CF96" s="178"/>
    </row>
    <row r="97" spans="1:84" x14ac:dyDescent="0.25">
      <c r="A97" s="182"/>
      <c r="B97" s="179"/>
      <c r="D97" s="180"/>
      <c r="E97" s="181"/>
      <c r="F97" s="181"/>
      <c r="G97" s="181"/>
      <c r="H97" s="181"/>
      <c r="I97" s="181"/>
      <c r="CF97" s="178"/>
    </row>
    <row r="98" spans="1:84" x14ac:dyDescent="0.25">
      <c r="A98" s="5" t="s">
        <v>20</v>
      </c>
    </row>
  </sheetData>
  <phoneticPr fontId="23" type="noConversion"/>
  <conditionalFormatting sqref="F83 F95 F89 L83:CF83 L89:CF89 L95:CF95">
    <cfRule type="cellIs" dxfId="19" priority="18" stopIfTrue="1" operator="notEqual">
      <formula>0</formula>
    </cfRule>
    <cfRule type="cellIs" dxfId="18" priority="19" stopIfTrue="1" operator="equal">
      <formula>""</formula>
    </cfRule>
  </conditionalFormatting>
  <conditionalFormatting sqref="F2">
    <cfRule type="cellIs" dxfId="17" priority="5" stopIfTrue="1" operator="notEqual">
      <formula>0</formula>
    </cfRule>
  </conditionalFormatting>
  <conditionalFormatting sqref="F3">
    <cfRule type="cellIs" dxfId="16" priority="1" operator="notEqual">
      <formula>0</formula>
    </cfRule>
  </conditionalFormatting>
  <conditionalFormatting sqref="L3:CF3">
    <cfRule type="cellIs" dxfId="15" priority="2" stopIfTrue="1" operator="equal">
      <formula>"Actuals"</formula>
    </cfRule>
    <cfRule type="cellIs" dxfId="14" priority="3" stopIfTrue="1" operator="equal">
      <formula>"Forecast"</formula>
    </cfRule>
  </conditionalFormatting>
  <printOptions headings="1"/>
  <pageMargins left="0.74803149606299213" right="0.74803149606299213" top="0.98425196850393704" bottom="0.98425196850393704" header="0.51181102362204722" footer="0.51181102362204722"/>
  <pageSetup paperSize="9" scale="55" orientation="landscape" blackAndWhite="1" horizontalDpi="300" verticalDpi="300" r:id="rId1"/>
  <headerFooter alignWithMargins="0">
    <oddHeader>&amp;C&amp;"Arial,Bold"&amp;14Sheet: &amp;A</oddHeader>
    <oddFooter>&amp;L&amp;12&amp;F (Printed on &amp;D at &amp;T) &amp;R&amp;12Page &amp;P of &amp;N</oddFooter>
  </headerFooter>
  <customProperties>
    <customPr name="Gu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theme="4" tint="0.59999389629810485"/>
    <outlinePr summaryBelow="0" summaryRight="0"/>
  </sheetPr>
  <dimension ref="A1:Q79"/>
  <sheetViews>
    <sheetView showGridLines="0" zoomScale="80" zoomScaleNormal="80" workbookViewId="0">
      <pane xSplit="10" ySplit="5" topLeftCell="K6" activePane="bottomRight" state="frozen"/>
      <selection activeCell="K1" sqref="K1:K1048576"/>
      <selection pane="topRight" activeCell="K1" sqref="K1:K1048576"/>
      <selection pane="bottomLeft" activeCell="K1" sqref="K1:K1048576"/>
      <selection pane="bottomRight"/>
    </sheetView>
  </sheetViews>
  <sheetFormatPr defaultColWidth="0" defaultRowHeight="13.2" outlineLevelCol="1" x14ac:dyDescent="0.25"/>
  <cols>
    <col min="1" max="1" width="1.6640625" style="182" customWidth="1"/>
    <col min="2" max="2" width="1.6640625" style="179" customWidth="1"/>
    <col min="3" max="3" width="1.6640625" style="9" customWidth="1"/>
    <col min="4" max="4" width="1.6640625" style="180" customWidth="1"/>
    <col min="5" max="5" width="40.6640625" style="181" customWidth="1"/>
    <col min="6" max="6" width="12.6640625" style="181" customWidth="1"/>
    <col min="7" max="7" width="14.6640625" style="181" customWidth="1" collapsed="1"/>
    <col min="8" max="9" width="45.6640625" style="181" hidden="1" customWidth="1" outlineLevel="1"/>
    <col min="10" max="10" width="15.6640625" style="334" customWidth="1"/>
    <col min="11" max="11" width="2.6640625" style="334" customWidth="1"/>
    <col min="12" max="17" width="11.6640625" style="417" customWidth="1"/>
    <col min="18" max="16384" width="9.109375" style="178" hidden="1"/>
  </cols>
  <sheetData>
    <row r="1" spans="1:17" s="222" customFormat="1" ht="24.6" x14ac:dyDescent="0.25">
      <c r="A1" s="216" t="str">
        <f ca="1" xml:space="preserve"> RIGHT(CELL("filename", A1), LEN(CELL("filename", A1)) - SEARCH("]", CELL("filename", A1)))</f>
        <v>FinStat-A</v>
      </c>
      <c r="B1" s="217"/>
      <c r="C1" s="218"/>
      <c r="D1" s="219"/>
      <c r="E1" s="220"/>
      <c r="F1" s="221"/>
      <c r="G1" s="221"/>
      <c r="H1" s="221"/>
      <c r="I1" s="221"/>
      <c r="J1" s="221"/>
      <c r="K1" s="219"/>
      <c r="L1" s="417"/>
      <c r="M1" s="417"/>
      <c r="N1" s="417"/>
      <c r="O1" s="417"/>
      <c r="P1" s="417"/>
      <c r="Q1" s="417"/>
    </row>
    <row r="2" spans="1:17" x14ac:dyDescent="0.25">
      <c r="A2" s="38"/>
      <c r="B2" s="38"/>
      <c r="C2" s="39"/>
      <c r="D2" s="40"/>
      <c r="F2" s="300">
        <f xml:space="preserve"> Checks!$F$14</f>
        <v>0</v>
      </c>
      <c r="G2" s="63" t="s">
        <v>14</v>
      </c>
      <c r="H2" s="63"/>
      <c r="I2" s="63"/>
      <c r="J2" s="40"/>
      <c r="K2" s="40"/>
    </row>
    <row r="3" spans="1:17" x14ac:dyDescent="0.25">
      <c r="F3" s="215">
        <f xml:space="preserve"> Checks!$F$20</f>
        <v>0</v>
      </c>
      <c r="G3" s="574" t="s">
        <v>264</v>
      </c>
    </row>
    <row r="4" spans="1:17" s="559" customFormat="1" x14ac:dyDescent="0.25">
      <c r="A4" s="533"/>
      <c r="B4" s="556"/>
      <c r="C4" s="557"/>
      <c r="D4" s="558"/>
      <c r="E4" s="533" t="str">
        <f>Time!E$115</f>
        <v>Financial year</v>
      </c>
      <c r="F4" s="533">
        <f>Time!F$115</f>
        <v>0</v>
      </c>
      <c r="G4" s="533" t="str">
        <f>Time!G$115</f>
        <v>label</v>
      </c>
      <c r="H4" s="533">
        <f>Time!H$115</f>
        <v>0</v>
      </c>
      <c r="I4" s="533">
        <f>Time!I$115</f>
        <v>0</v>
      </c>
      <c r="J4" s="558">
        <f>Time!J$115</f>
        <v>0</v>
      </c>
      <c r="K4" s="558">
        <f>Time!K$115</f>
        <v>0</v>
      </c>
      <c r="L4" s="558" t="str">
        <f>Time!L$115</f>
        <v>2018/19</v>
      </c>
      <c r="M4" s="558" t="str">
        <f>Time!M$115</f>
        <v>2019/20</v>
      </c>
      <c r="N4" s="558" t="str">
        <f>Time!N$115</f>
        <v>2020/21</v>
      </c>
      <c r="O4" s="558" t="str">
        <f>Time!O$115</f>
        <v>2021/22</v>
      </c>
      <c r="P4" s="558" t="str">
        <f>Time!P$115</f>
        <v>2022/23</v>
      </c>
      <c r="Q4" s="558" t="str">
        <f>Time!Q$115</f>
        <v>2023/24</v>
      </c>
    </row>
    <row r="5" spans="1:17" s="301" customFormat="1" x14ac:dyDescent="0.25">
      <c r="A5" s="340"/>
      <c r="B5" s="354"/>
      <c r="C5" s="354"/>
      <c r="D5" s="560"/>
      <c r="E5" s="340" t="str">
        <f xml:space="preserve"> Time!E$108</f>
        <v>Financial year ending - annual timeline</v>
      </c>
      <c r="F5" s="340" t="s">
        <v>8</v>
      </c>
      <c r="G5" s="340" t="s">
        <v>9</v>
      </c>
      <c r="H5" s="340" t="s">
        <v>15</v>
      </c>
      <c r="I5" s="340" t="s">
        <v>16</v>
      </c>
      <c r="J5" s="560" t="s">
        <v>10</v>
      </c>
      <c r="K5" s="560"/>
      <c r="L5" s="560">
        <f xml:space="preserve"> Time!L108</f>
        <v>43555</v>
      </c>
      <c r="M5" s="560">
        <f xml:space="preserve"> Time!M108</f>
        <v>43921</v>
      </c>
      <c r="N5" s="560">
        <f xml:space="preserve"> Time!N108</f>
        <v>44286</v>
      </c>
      <c r="O5" s="560">
        <f xml:space="preserve"> Time!O108</f>
        <v>44651</v>
      </c>
      <c r="P5" s="560">
        <f xml:space="preserve"> Time!P108</f>
        <v>45016</v>
      </c>
      <c r="Q5" s="560">
        <f xml:space="preserve"> Time!Q108</f>
        <v>45382</v>
      </c>
    </row>
    <row r="7" spans="1:17" s="239" customFormat="1" x14ac:dyDescent="0.25">
      <c r="A7" s="233" t="s">
        <v>83</v>
      </c>
      <c r="B7" s="234"/>
      <c r="C7" s="234"/>
      <c r="D7" s="235"/>
      <c r="E7" s="236"/>
      <c r="F7" s="237"/>
      <c r="G7" s="236"/>
      <c r="H7" s="236"/>
      <c r="I7" s="236"/>
      <c r="J7" s="549"/>
      <c r="K7" s="549"/>
      <c r="L7" s="549"/>
      <c r="M7" s="549"/>
      <c r="N7" s="549"/>
      <c r="O7" s="549"/>
      <c r="P7" s="549"/>
      <c r="Q7" s="549"/>
    </row>
    <row r="8" spans="1:17" s="55" customFormat="1" x14ac:dyDescent="0.25">
      <c r="A8" s="179"/>
      <c r="B8" s="179"/>
      <c r="C8" s="9"/>
      <c r="D8" s="186"/>
      <c r="E8" s="54"/>
      <c r="F8" s="54"/>
      <c r="G8" s="54"/>
      <c r="H8" s="54"/>
      <c r="I8" s="54"/>
      <c r="J8" s="550"/>
      <c r="K8" s="550"/>
      <c r="L8" s="417"/>
      <c r="M8" s="417"/>
      <c r="N8" s="417"/>
      <c r="O8" s="417"/>
      <c r="P8" s="417"/>
      <c r="Q8" s="417"/>
    </row>
    <row r="9" spans="1:17" s="71" customFormat="1" x14ac:dyDescent="0.25">
      <c r="A9" s="53"/>
      <c r="B9" s="56"/>
      <c r="C9" s="57"/>
      <c r="D9" s="58"/>
      <c r="E9" s="59" t="str">
        <f xml:space="preserve"> Rev!E$146</f>
        <v>Revenue receivable - Shoes</v>
      </c>
      <c r="F9" s="59">
        <f xml:space="preserve"> Rev!F$146</f>
        <v>0</v>
      </c>
      <c r="G9" s="59" t="str">
        <f xml:space="preserve"> Rev!G$146</f>
        <v>GBP</v>
      </c>
      <c r="H9" s="59">
        <f xml:space="preserve"> Rev!H$146</f>
        <v>0</v>
      </c>
      <c r="I9" s="59">
        <f xml:space="preserve"> Rev!I$146</f>
        <v>0</v>
      </c>
      <c r="J9" s="59">
        <f xml:space="preserve"> SUM(L9:Q9)</f>
        <v>2484762.8465257902</v>
      </c>
      <c r="K9" s="59"/>
      <c r="L9" s="647">
        <f xml:space="preserve"> SUMIFS('FinStat-M'!$L9:$CF9, 'FinStat-M'!$L$4:$CF$4, L$5)</f>
        <v>414739.64136622247</v>
      </c>
      <c r="M9" s="647">
        <f xml:space="preserve"> SUMIFS('FinStat-M'!$L9:$CF9, 'FinStat-M'!$L$4:$CF$4, M$5)</f>
        <v>414739.64136622247</v>
      </c>
      <c r="N9" s="647">
        <f xml:space="preserve"> SUMIFS('FinStat-M'!$L9:$CF9, 'FinStat-M'!$L$4:$CF$4, N$5)</f>
        <v>418660.12245767924</v>
      </c>
      <c r="O9" s="647">
        <f xml:space="preserve"> SUMIFS('FinStat-M'!$L9:$CF9, 'FinStat-M'!$L$4:$CF$4, O$5)</f>
        <v>418295.29306488135</v>
      </c>
      <c r="P9" s="647">
        <f xml:space="preserve"> SUMIFS('FinStat-M'!$L9:$CF9, 'FinStat-M'!$L$4:$CF$4, P$5)</f>
        <v>413610.38578255469</v>
      </c>
      <c r="Q9" s="647">
        <f xml:space="preserve"> SUMIFS('FinStat-M'!$L9:$CF9, 'FinStat-M'!$L$4:$CF$4, Q$5)</f>
        <v>404717.76248822972</v>
      </c>
    </row>
    <row r="10" spans="1:17" s="71" customFormat="1" x14ac:dyDescent="0.25">
      <c r="A10" s="53"/>
      <c r="B10" s="56"/>
      <c r="C10" s="57"/>
      <c r="D10" s="58"/>
      <c r="E10" s="59" t="str">
        <f xml:space="preserve"> Rev!E$147</f>
        <v>Revenue receivable - Trainers</v>
      </c>
      <c r="F10" s="59">
        <f xml:space="preserve"> Rev!F$147</f>
        <v>0</v>
      </c>
      <c r="G10" s="59" t="str">
        <f xml:space="preserve"> Rev!G$147</f>
        <v>GBP</v>
      </c>
      <c r="H10" s="59">
        <f xml:space="preserve"> Rev!H$147</f>
        <v>0</v>
      </c>
      <c r="I10" s="59">
        <f xml:space="preserve"> Rev!I$147</f>
        <v>0</v>
      </c>
      <c r="J10" s="59">
        <f xml:space="preserve"> SUM(L10:Q10)</f>
        <v>2330895.2664402416</v>
      </c>
      <c r="K10" s="59"/>
      <c r="L10" s="647">
        <f xml:space="preserve"> SUMIFS('FinStat-M'!$L10:$CF10, 'FinStat-M'!$L$4:$CF$4, L$5)</f>
        <v>292671.39642110915</v>
      </c>
      <c r="M10" s="647">
        <f xml:space="preserve"> SUMIFS('FinStat-M'!$L10:$CF10, 'FinStat-M'!$L$4:$CF$4, M$5)</f>
        <v>311054.73102466698</v>
      </c>
      <c r="N10" s="647">
        <f xml:space="preserve"> SUMIFS('FinStat-M'!$L10:$CF10, 'FinStat-M'!$L$4:$CF$4, N$5)</f>
        <v>336423.31268920662</v>
      </c>
      <c r="O10" s="647">
        <f xml:space="preserve"> SUMIFS('FinStat-M'!$L10:$CF10, 'FinStat-M'!$L$4:$CF$4, O$5)</f>
        <v>381178.51632385195</v>
      </c>
      <c r="P10" s="647">
        <f xml:space="preserve"> SUMIFS('FinStat-M'!$L10:$CF10, 'FinStat-M'!$L$4:$CF$4, P$5)</f>
        <v>451505.95258560253</v>
      </c>
      <c r="Q10" s="647">
        <f xml:space="preserve"> SUMIFS('FinStat-M'!$L10:$CF10, 'FinStat-M'!$L$4:$CF$4, Q$5)</f>
        <v>558061.3573958046</v>
      </c>
    </row>
    <row r="11" spans="1:17" s="71" customFormat="1" x14ac:dyDescent="0.25">
      <c r="A11" s="53"/>
      <c r="B11" s="56"/>
      <c r="C11" s="57"/>
      <c r="D11" s="58"/>
      <c r="E11" s="59" t="str">
        <f xml:space="preserve"> Rev!E$148</f>
        <v>Revenue receivable - Boots</v>
      </c>
      <c r="F11" s="59">
        <f xml:space="preserve"> Rev!F$148</f>
        <v>0</v>
      </c>
      <c r="G11" s="59" t="str">
        <f xml:space="preserve"> Rev!G$148</f>
        <v>GBP</v>
      </c>
      <c r="H11" s="59">
        <f xml:space="preserve"> Rev!H$148</f>
        <v>0</v>
      </c>
      <c r="I11" s="59">
        <f xml:space="preserve"> Rev!I$148</f>
        <v>0</v>
      </c>
      <c r="J11" s="59">
        <f xml:space="preserve"> SUM(L11:Q11)</f>
        <v>4988244.6106990175</v>
      </c>
      <c r="K11" s="59"/>
      <c r="L11" s="647">
        <f xml:space="preserve"> SUMIFS('FinStat-M'!$L11:$CF11, 'FinStat-M'!$L$4:$CF$4, L$5)</f>
        <v>419923.88688330044</v>
      </c>
      <c r="M11" s="647">
        <f xml:space="preserve"> SUMIFS('FinStat-M'!$L11:$CF11, 'FinStat-M'!$L$4:$CF$4, M$5)</f>
        <v>518424.5517077783</v>
      </c>
      <c r="N11" s="647">
        <f xml:space="preserve"> SUMIFS('FinStat-M'!$L11:$CF11, 'FinStat-M'!$L$4:$CF$4, N$5)</f>
        <v>640806.30988420313</v>
      </c>
      <c r="O11" s="647">
        <f xml:space="preserve"> SUMIFS('FinStat-M'!$L11:$CF11, 'FinStat-M'!$L$4:$CF$4, O$5)</f>
        <v>825061.72364470095</v>
      </c>
      <c r="P11" s="647">
        <f xml:space="preserve"> SUMIFS('FinStat-M'!$L11:$CF11, 'FinStat-M'!$L$4:$CF$4, P$5)</f>
        <v>1104757.6479602542</v>
      </c>
      <c r="Q11" s="647">
        <f xml:space="preserve"> SUMIFS('FinStat-M'!$L11:$CF11, 'FinStat-M'!$L$4:$CF$4, Q$5)</f>
        <v>1479270.4906187805</v>
      </c>
    </row>
    <row r="12" spans="1:17" s="60" customFormat="1" x14ac:dyDescent="0.25">
      <c r="A12" s="53"/>
      <c r="B12" s="56"/>
      <c r="C12" s="57"/>
      <c r="D12" s="58"/>
      <c r="E12" s="59"/>
      <c r="F12" s="61"/>
      <c r="G12" s="62"/>
      <c r="H12" s="62"/>
      <c r="I12" s="62"/>
      <c r="J12" s="59"/>
      <c r="K12" s="59"/>
      <c r="L12" s="647"/>
      <c r="M12" s="647"/>
      <c r="N12" s="647"/>
      <c r="O12" s="647"/>
      <c r="P12" s="647"/>
      <c r="Q12" s="647"/>
    </row>
    <row r="13" spans="1:17" s="71" customFormat="1" x14ac:dyDescent="0.25">
      <c r="A13" s="53"/>
      <c r="B13" s="56"/>
      <c r="C13" s="57"/>
      <c r="D13" s="58"/>
      <c r="E13" s="59" t="str">
        <f xml:space="preserve"> CoS!E$71</f>
        <v>CoS payable - Shoes</v>
      </c>
      <c r="F13" s="59">
        <f xml:space="preserve"> CoS!F$71</f>
        <v>0</v>
      </c>
      <c r="G13" s="59" t="str">
        <f xml:space="preserve"> CoS!G$71</f>
        <v>GBP</v>
      </c>
      <c r="H13" s="59">
        <f xml:space="preserve"> CoS!H$71</f>
        <v>0</v>
      </c>
      <c r="I13" s="59">
        <f xml:space="preserve"> CoS!I$71</f>
        <v>0</v>
      </c>
      <c r="J13" s="59">
        <f xml:space="preserve"> SUM(L13:Q13)</f>
        <v>1429957.976450318</v>
      </c>
      <c r="K13" s="59"/>
      <c r="L13" s="647">
        <f xml:space="preserve"> SUMIFS('FinStat-M'!$L13:$CF13, 'FinStat-M'!$L$4:$CF$4, L$5)</f>
        <v>244495.93929099714</v>
      </c>
      <c r="M13" s="647">
        <f xml:space="preserve"> SUMIFS('FinStat-M'!$L13:$CF13, 'FinStat-M'!$L$4:$CF$4, M$5)</f>
        <v>244495.93929099714</v>
      </c>
      <c r="N13" s="647">
        <f xml:space="preserve"> SUMIFS('FinStat-M'!$L13:$CF13, 'FinStat-M'!$L$4:$CF$4, N$5)</f>
        <v>243210.03132250591</v>
      </c>
      <c r="O13" s="647">
        <f xml:space="preserve"> SUMIFS('FinStat-M'!$L13:$CF13, 'FinStat-M'!$L$4:$CF$4, O$5)</f>
        <v>239452.43633857326</v>
      </c>
      <c r="P13" s="647">
        <f xml:space="preserve"> SUMIFS('FinStat-M'!$L13:$CF13, 'FinStat-M'!$L$4:$CF$4, P$5)</f>
        <v>233322.45396830578</v>
      </c>
      <c r="Q13" s="647">
        <f xml:space="preserve"> SUMIFS('FinStat-M'!$L13:$CF13, 'FinStat-M'!$L$4:$CF$4, Q$5)</f>
        <v>224981.1762389387</v>
      </c>
    </row>
    <row r="14" spans="1:17" s="71" customFormat="1" x14ac:dyDescent="0.25">
      <c r="A14" s="53"/>
      <c r="B14" s="56"/>
      <c r="C14" s="57"/>
      <c r="D14" s="58"/>
      <c r="E14" s="59" t="str">
        <f xml:space="preserve"> CoS!E$72</f>
        <v>CoS payable - Trainers</v>
      </c>
      <c r="F14" s="59">
        <f xml:space="preserve"> CoS!F$72</f>
        <v>0</v>
      </c>
      <c r="G14" s="59" t="str">
        <f xml:space="preserve"> CoS!G$72</f>
        <v>GBP</v>
      </c>
      <c r="H14" s="59">
        <f xml:space="preserve"> CoS!H$72</f>
        <v>0</v>
      </c>
      <c r="I14" s="59">
        <f xml:space="preserve"> CoS!I$72</f>
        <v>0</v>
      </c>
      <c r="J14" s="59">
        <f xml:space="preserve"> SUM(L14:Q14)</f>
        <v>1328494.5699200279</v>
      </c>
      <c r="K14" s="59"/>
      <c r="L14" s="647">
        <f xml:space="preserve"> SUMIFS('FinStat-M'!$L14:$CF14, 'FinStat-M'!$L$4:$CF$4, L$5)</f>
        <v>176368.77578048944</v>
      </c>
      <c r="M14" s="647">
        <f xml:space="preserve"> SUMIFS('FinStat-M'!$L14:$CF14, 'FinStat-M'!$L$4:$CF$4, M$5)</f>
        <v>181823.4801860716</v>
      </c>
      <c r="N14" s="647">
        <f xml:space="preserve"> SUMIFS('FinStat-M'!$L14:$CF14, 'FinStat-M'!$L$4:$CF$4, N$5)</f>
        <v>193786.27852875384</v>
      </c>
      <c r="O14" s="647">
        <f xml:space="preserve"> SUMIFS('FinStat-M'!$L14:$CF14, 'FinStat-M'!$L$4:$CF$4, O$5)</f>
        <v>216362.37997735364</v>
      </c>
      <c r="P14" s="647">
        <f xml:space="preserve"> SUMIFS('FinStat-M'!$L14:$CF14, 'FinStat-M'!$L$4:$CF$4, P$5)</f>
        <v>252548.98802856595</v>
      </c>
      <c r="Q14" s="647">
        <f xml:space="preserve"> SUMIFS('FinStat-M'!$L14:$CF14, 'FinStat-M'!$L$4:$CF$4, Q$5)</f>
        <v>307604.66741879348</v>
      </c>
    </row>
    <row r="15" spans="1:17" s="71" customFormat="1" x14ac:dyDescent="0.25">
      <c r="A15" s="53"/>
      <c r="B15" s="56"/>
      <c r="C15" s="57"/>
      <c r="D15" s="58"/>
      <c r="E15" s="59" t="str">
        <f xml:space="preserve"> CoS!E$73</f>
        <v>CoS payable - Boots</v>
      </c>
      <c r="F15" s="59">
        <f xml:space="preserve"> CoS!F$73</f>
        <v>0</v>
      </c>
      <c r="G15" s="59" t="str">
        <f xml:space="preserve"> CoS!G$73</f>
        <v>GBP</v>
      </c>
      <c r="H15" s="59">
        <f xml:space="preserve"> CoS!H$73</f>
        <v>0</v>
      </c>
      <c r="I15" s="59">
        <f xml:space="preserve"> CoS!I$73</f>
        <v>0</v>
      </c>
      <c r="J15" s="59">
        <f xml:space="preserve"> SUM(L15:Q15)</f>
        <v>2153078.4402285013</v>
      </c>
      <c r="K15" s="59"/>
      <c r="L15" s="647">
        <f xml:space="preserve"> SUMIFS('FinStat-M'!$L15:$CF15, 'FinStat-M'!$L$4:$CF$4, L$5)</f>
        <v>206293.44877677885</v>
      </c>
      <c r="M15" s="647">
        <f xml:space="preserve"> SUMIFS('FinStat-M'!$L15:$CF15, 'FinStat-M'!$L$4:$CF$4, M$5)</f>
        <v>229214.94308530987</v>
      </c>
      <c r="N15" s="647">
        <f xml:space="preserve"> SUMIFS('FinStat-M'!$L15:$CF15, 'FinStat-M'!$L$4:$CF$4, N$5)</f>
        <v>279195.18901818281</v>
      </c>
      <c r="O15" s="647">
        <f xml:space="preserve"> SUMIFS('FinStat-M'!$L15:$CF15, 'FinStat-M'!$L$4:$CF$4, O$5)</f>
        <v>354228.89606681938</v>
      </c>
      <c r="P15" s="647">
        <f xml:space="preserve"> SUMIFS('FinStat-M'!$L15:$CF15, 'FinStat-M'!$L$4:$CF$4, P$5)</f>
        <v>467405.02836016822</v>
      </c>
      <c r="Q15" s="647">
        <f xml:space="preserve"> SUMIFS('FinStat-M'!$L15:$CF15, 'FinStat-M'!$L$4:$CF$4, Q$5)</f>
        <v>616740.93492124206</v>
      </c>
    </row>
    <row r="16" spans="1:17" s="60" customFormat="1" x14ac:dyDescent="0.25">
      <c r="A16" s="53"/>
      <c r="B16" s="56"/>
      <c r="C16" s="57"/>
      <c r="D16" s="58"/>
      <c r="E16" s="59"/>
      <c r="F16" s="61"/>
      <c r="G16" s="62"/>
      <c r="H16" s="62"/>
      <c r="I16" s="62"/>
      <c r="J16" s="552"/>
      <c r="K16" s="552"/>
      <c r="L16" s="417"/>
      <c r="M16" s="417"/>
      <c r="N16" s="417"/>
      <c r="O16" s="417"/>
      <c r="P16" s="417"/>
      <c r="Q16" s="417"/>
    </row>
    <row r="17" spans="1:17" s="609" customFormat="1" x14ac:dyDescent="0.25">
      <c r="A17" s="53"/>
      <c r="B17" s="56"/>
      <c r="C17" s="57"/>
      <c r="D17" s="58"/>
      <c r="E17" s="127" t="s">
        <v>34</v>
      </c>
      <c r="F17" s="128"/>
      <c r="G17" s="129" t="s">
        <v>40</v>
      </c>
      <c r="H17" s="129"/>
      <c r="I17" s="129"/>
      <c r="J17" s="127">
        <f xml:space="preserve"> SUM(L17:Q17)</f>
        <v>4892371.7370662019</v>
      </c>
      <c r="K17" s="127"/>
      <c r="L17" s="651">
        <f t="shared" ref="L17:Q17" si="0" xml:space="preserve"> SUM(L9:L11) - SUM(L13:L15)</f>
        <v>500176.76082236657</v>
      </c>
      <c r="M17" s="651">
        <f t="shared" si="0"/>
        <v>588684.56153628905</v>
      </c>
      <c r="N17" s="651">
        <f t="shared" si="0"/>
        <v>679698.24616164644</v>
      </c>
      <c r="O17" s="651">
        <f t="shared" si="0"/>
        <v>814491.82065068802</v>
      </c>
      <c r="P17" s="651">
        <f t="shared" si="0"/>
        <v>1016597.5159713714</v>
      </c>
      <c r="Q17" s="651">
        <f t="shared" si="0"/>
        <v>1292722.8319238406</v>
      </c>
    </row>
    <row r="18" spans="1:17" s="609" customFormat="1" x14ac:dyDescent="0.25">
      <c r="A18" s="53"/>
      <c r="B18" s="56"/>
      <c r="C18" s="57"/>
      <c r="D18" s="58"/>
      <c r="E18" s="59" t="s">
        <v>113</v>
      </c>
      <c r="F18" s="61"/>
      <c r="G18" s="62" t="s">
        <v>50</v>
      </c>
      <c r="H18" s="62"/>
      <c r="I18" s="62"/>
      <c r="J18" s="552"/>
      <c r="K18" s="552"/>
      <c r="L18" s="646">
        <f t="shared" ref="L18:Q18" si="1" xml:space="preserve"> L17 / SUM(L9:L11)</f>
        <v>0.44368071091960609</v>
      </c>
      <c r="M18" s="646">
        <f t="shared" si="1"/>
        <v>0.47313583657533714</v>
      </c>
      <c r="N18" s="646">
        <f t="shared" si="1"/>
        <v>0.48692831835834449</v>
      </c>
      <c r="O18" s="646">
        <f t="shared" si="1"/>
        <v>0.50136904000481786</v>
      </c>
      <c r="P18" s="646">
        <f t="shared" si="1"/>
        <v>0.51607235946405727</v>
      </c>
      <c r="Q18" s="646">
        <f t="shared" si="1"/>
        <v>0.5293597748236043</v>
      </c>
    </row>
    <row r="19" spans="1:17" s="60" customFormat="1" x14ac:dyDescent="0.25">
      <c r="A19" s="53"/>
      <c r="B19" s="56"/>
      <c r="C19" s="57"/>
      <c r="D19" s="58"/>
      <c r="E19" s="59"/>
      <c r="F19" s="61"/>
      <c r="G19" s="62"/>
      <c r="H19" s="62"/>
      <c r="I19" s="62"/>
      <c r="J19" s="552"/>
      <c r="K19" s="552"/>
      <c r="L19" s="417"/>
      <c r="M19" s="417"/>
      <c r="N19" s="417"/>
      <c r="O19" s="417"/>
      <c r="P19" s="417"/>
      <c r="Q19" s="417"/>
    </row>
    <row r="20" spans="1:17" s="60" customFormat="1" x14ac:dyDescent="0.25">
      <c r="A20" s="53"/>
      <c r="B20" s="56"/>
      <c r="C20" s="57"/>
      <c r="D20" s="58"/>
      <c r="E20" s="59" t="s">
        <v>199</v>
      </c>
      <c r="F20" s="59"/>
      <c r="G20" s="59"/>
      <c r="H20" s="59"/>
      <c r="I20" s="59"/>
      <c r="J20" s="551"/>
      <c r="K20" s="551"/>
      <c r="L20" s="417"/>
      <c r="M20" s="417"/>
      <c r="N20" s="417"/>
      <c r="O20" s="417"/>
      <c r="P20" s="417"/>
      <c r="Q20" s="417"/>
    </row>
    <row r="21" spans="1:17" s="60" customFormat="1" ht="13.5" customHeight="1" x14ac:dyDescent="0.25">
      <c r="A21" s="53"/>
      <c r="B21" s="56"/>
      <c r="C21" s="57"/>
      <c r="D21" s="58"/>
      <c r="E21" s="59"/>
      <c r="F21" s="61"/>
      <c r="G21" s="62"/>
      <c r="H21" s="62"/>
      <c r="I21" s="62"/>
      <c r="J21" s="552"/>
      <c r="K21" s="552"/>
      <c r="L21" s="417"/>
      <c r="M21" s="417"/>
      <c r="N21" s="417"/>
      <c r="O21" s="417"/>
      <c r="P21" s="417"/>
      <c r="Q21" s="417"/>
    </row>
    <row r="22" spans="1:17" s="60" customFormat="1" x14ac:dyDescent="0.25">
      <c r="A22" s="53"/>
      <c r="B22" s="56"/>
      <c r="C22" s="57"/>
      <c r="D22" s="58"/>
      <c r="E22" s="127" t="s">
        <v>68</v>
      </c>
      <c r="F22" s="128"/>
      <c r="G22" s="129" t="s">
        <v>40</v>
      </c>
      <c r="H22" s="129"/>
      <c r="I22" s="129"/>
      <c r="J22" s="127">
        <f xml:space="preserve"> SUM(L22:Q22)</f>
        <v>4892371.7370662019</v>
      </c>
      <c r="K22" s="127"/>
      <c r="L22" s="650">
        <f t="shared" ref="L22:Q22" si="2" xml:space="preserve"> L17 - SUM(L20:L20)</f>
        <v>500176.76082236657</v>
      </c>
      <c r="M22" s="650">
        <f t="shared" si="2"/>
        <v>588684.56153628905</v>
      </c>
      <c r="N22" s="650">
        <f t="shared" si="2"/>
        <v>679698.24616164644</v>
      </c>
      <c r="O22" s="650">
        <f t="shared" si="2"/>
        <v>814491.82065068802</v>
      </c>
      <c r="P22" s="650">
        <f t="shared" si="2"/>
        <v>1016597.5159713714</v>
      </c>
      <c r="Q22" s="650">
        <f t="shared" si="2"/>
        <v>1292722.8319238406</v>
      </c>
    </row>
    <row r="23" spans="1:17" s="60" customFormat="1" ht="13.5" customHeight="1" x14ac:dyDescent="0.25">
      <c r="A23" s="53"/>
      <c r="B23" s="56"/>
      <c r="C23" s="57"/>
      <c r="D23" s="58"/>
      <c r="E23" s="59"/>
      <c r="F23" s="61"/>
      <c r="G23" s="62"/>
      <c r="H23" s="62"/>
      <c r="I23" s="62"/>
      <c r="J23" s="59"/>
      <c r="K23" s="59"/>
      <c r="L23" s="671"/>
      <c r="M23" s="671"/>
      <c r="N23" s="671"/>
      <c r="O23" s="671"/>
      <c r="P23" s="671"/>
      <c r="Q23" s="671"/>
    </row>
    <row r="24" spans="1:17" s="71" customFormat="1" ht="13.5" customHeight="1" x14ac:dyDescent="0.25">
      <c r="A24" s="53"/>
      <c r="B24" s="56"/>
      <c r="C24" s="57"/>
      <c r="D24" s="58"/>
      <c r="E24" s="59" t="s">
        <v>199</v>
      </c>
      <c r="F24" s="61"/>
      <c r="G24" s="62"/>
      <c r="H24" s="62"/>
      <c r="I24" s="62"/>
      <c r="J24" s="59"/>
      <c r="K24" s="59"/>
      <c r="L24" s="672"/>
      <c r="M24" s="672"/>
      <c r="N24" s="672"/>
      <c r="O24" s="672"/>
      <c r="P24" s="672"/>
      <c r="Q24" s="672"/>
    </row>
    <row r="25" spans="1:17" s="60" customFormat="1" ht="13.5" customHeight="1" x14ac:dyDescent="0.25">
      <c r="A25" s="53"/>
      <c r="B25" s="56"/>
      <c r="C25" s="57"/>
      <c r="D25" s="58"/>
      <c r="E25" s="59"/>
      <c r="F25" s="61"/>
      <c r="G25" s="62"/>
      <c r="H25" s="62"/>
      <c r="I25" s="62"/>
      <c r="J25" s="59"/>
      <c r="K25" s="59"/>
      <c r="L25" s="671"/>
      <c r="M25" s="671"/>
      <c r="N25" s="671"/>
      <c r="O25" s="671"/>
      <c r="P25" s="671"/>
      <c r="Q25" s="671"/>
    </row>
    <row r="26" spans="1:17" s="60" customFormat="1" x14ac:dyDescent="0.25">
      <c r="A26" s="53"/>
      <c r="B26" s="56"/>
      <c r="C26" s="57"/>
      <c r="D26" s="58"/>
      <c r="E26" s="127" t="s">
        <v>304</v>
      </c>
      <c r="F26" s="128"/>
      <c r="G26" s="129" t="s">
        <v>40</v>
      </c>
      <c r="H26" s="129"/>
      <c r="I26" s="129"/>
      <c r="J26" s="127">
        <f xml:space="preserve"> SUM(L26:Q26)</f>
        <v>4892371.7370662019</v>
      </c>
      <c r="K26" s="127"/>
      <c r="L26" s="650">
        <f t="shared" ref="L26:Q26" si="3" xml:space="preserve"> L22 - L24</f>
        <v>500176.76082236657</v>
      </c>
      <c r="M26" s="650">
        <f t="shared" si="3"/>
        <v>588684.56153628905</v>
      </c>
      <c r="N26" s="650">
        <f t="shared" si="3"/>
        <v>679698.24616164644</v>
      </c>
      <c r="O26" s="650">
        <f t="shared" si="3"/>
        <v>814491.82065068802</v>
      </c>
      <c r="P26" s="650">
        <f t="shared" si="3"/>
        <v>1016597.5159713714</v>
      </c>
      <c r="Q26" s="650">
        <f t="shared" si="3"/>
        <v>1292722.8319238406</v>
      </c>
    </row>
    <row r="27" spans="1:17" s="60" customFormat="1" x14ac:dyDescent="0.25">
      <c r="A27" s="53"/>
      <c r="B27" s="56"/>
      <c r="C27" s="57"/>
      <c r="D27" s="58"/>
      <c r="E27" s="59"/>
      <c r="F27" s="61"/>
      <c r="G27" s="62"/>
      <c r="H27" s="62"/>
      <c r="I27" s="62"/>
      <c r="J27" s="59"/>
      <c r="K27" s="59"/>
      <c r="L27" s="671"/>
      <c r="M27" s="671"/>
      <c r="N27" s="671"/>
      <c r="O27" s="671"/>
      <c r="P27" s="671"/>
      <c r="Q27" s="671"/>
    </row>
    <row r="28" spans="1:17" s="71" customFormat="1" ht="13.2" customHeight="1" x14ac:dyDescent="0.25">
      <c r="A28" s="53"/>
      <c r="B28" s="56"/>
      <c r="C28" s="57"/>
      <c r="D28" s="58"/>
      <c r="E28" s="59" t="s">
        <v>199</v>
      </c>
      <c r="F28" s="61"/>
      <c r="G28" s="62"/>
      <c r="H28" s="62"/>
      <c r="I28" s="62"/>
      <c r="J28" s="59"/>
      <c r="K28" s="59"/>
      <c r="L28" s="672"/>
      <c r="M28" s="672"/>
      <c r="N28" s="672"/>
      <c r="O28" s="672"/>
      <c r="P28" s="672"/>
      <c r="Q28" s="672"/>
    </row>
    <row r="29" spans="1:17" s="60" customFormat="1" ht="13.5" customHeight="1" x14ac:dyDescent="0.25">
      <c r="A29" s="53"/>
      <c r="B29" s="56"/>
      <c r="C29" s="57"/>
      <c r="D29" s="58"/>
      <c r="E29" s="59"/>
      <c r="F29" s="61"/>
      <c r="G29" s="62"/>
      <c r="H29" s="62"/>
      <c r="I29" s="62"/>
      <c r="J29" s="59"/>
      <c r="K29" s="59"/>
      <c r="L29" s="671"/>
      <c r="M29" s="671"/>
      <c r="N29" s="671"/>
      <c r="O29" s="671"/>
      <c r="P29" s="671"/>
      <c r="Q29" s="671"/>
    </row>
    <row r="30" spans="1:17" s="60" customFormat="1" x14ac:dyDescent="0.25">
      <c r="A30" s="53"/>
      <c r="B30" s="56"/>
      <c r="C30" s="57"/>
      <c r="D30" s="58"/>
      <c r="E30" s="127" t="s">
        <v>103</v>
      </c>
      <c r="F30" s="128"/>
      <c r="G30" s="129" t="s">
        <v>40</v>
      </c>
      <c r="H30" s="129"/>
      <c r="I30" s="129"/>
      <c r="J30" s="127">
        <f xml:space="preserve"> SUM(L30:Q30)</f>
        <v>4892371.7370662019</v>
      </c>
      <c r="K30" s="127"/>
      <c r="L30" s="650">
        <f t="shared" ref="L30:Q30" si="4" xml:space="preserve"> L26 - L28</f>
        <v>500176.76082236657</v>
      </c>
      <c r="M30" s="650">
        <f t="shared" si="4"/>
        <v>588684.56153628905</v>
      </c>
      <c r="N30" s="650">
        <f t="shared" si="4"/>
        <v>679698.24616164644</v>
      </c>
      <c r="O30" s="650">
        <f t="shared" si="4"/>
        <v>814491.82065068802</v>
      </c>
      <c r="P30" s="650">
        <f t="shared" si="4"/>
        <v>1016597.5159713714</v>
      </c>
      <c r="Q30" s="650">
        <f t="shared" si="4"/>
        <v>1292722.8319238406</v>
      </c>
    </row>
    <row r="31" spans="1:17" s="60" customFormat="1" x14ac:dyDescent="0.25">
      <c r="A31" s="53"/>
      <c r="B31" s="56"/>
      <c r="C31" s="57"/>
      <c r="D31" s="58"/>
      <c r="E31" s="59"/>
      <c r="F31" s="61"/>
      <c r="G31" s="62"/>
      <c r="H31" s="62"/>
      <c r="I31" s="62"/>
      <c r="J31" s="59"/>
      <c r="K31" s="59"/>
      <c r="L31" s="59"/>
      <c r="M31" s="59"/>
      <c r="N31" s="59"/>
      <c r="O31" s="59"/>
      <c r="P31" s="59"/>
      <c r="Q31" s="59"/>
    </row>
    <row r="32" spans="1:17" s="71" customFormat="1" x14ac:dyDescent="0.25">
      <c r="A32" s="53"/>
      <c r="B32" s="56"/>
      <c r="C32" s="57"/>
      <c r="D32" s="58"/>
      <c r="E32" s="59" t="s">
        <v>199</v>
      </c>
      <c r="F32" s="59"/>
      <c r="G32" s="59"/>
      <c r="H32" s="59"/>
      <c r="I32" s="59"/>
      <c r="J32" s="59"/>
      <c r="K32" s="59"/>
      <c r="L32" s="59"/>
      <c r="M32" s="59"/>
      <c r="N32" s="59"/>
      <c r="O32" s="59"/>
      <c r="P32" s="59"/>
      <c r="Q32" s="59"/>
    </row>
    <row r="33" spans="1:17" s="60" customFormat="1" ht="13.5" customHeight="1" x14ac:dyDescent="0.25">
      <c r="A33" s="53"/>
      <c r="B33" s="56"/>
      <c r="C33" s="57"/>
      <c r="D33" s="58"/>
      <c r="E33" s="59"/>
      <c r="F33" s="61"/>
      <c r="G33" s="62"/>
      <c r="H33" s="62"/>
      <c r="I33" s="62"/>
      <c r="J33" s="59"/>
      <c r="K33" s="59"/>
      <c r="L33" s="59"/>
      <c r="M33" s="59"/>
      <c r="N33" s="59"/>
      <c r="O33" s="59"/>
      <c r="P33" s="59"/>
      <c r="Q33" s="59"/>
    </row>
    <row r="34" spans="1:17" s="60" customFormat="1" x14ac:dyDescent="0.25">
      <c r="A34" s="53"/>
      <c r="B34" s="56"/>
      <c r="C34" s="57"/>
      <c r="D34" s="58"/>
      <c r="E34" s="127" t="s">
        <v>63</v>
      </c>
      <c r="F34" s="128"/>
      <c r="G34" s="129" t="s">
        <v>40</v>
      </c>
      <c r="H34" s="129"/>
      <c r="I34" s="129"/>
      <c r="J34" s="127">
        <f xml:space="preserve"> SUM(L34:Q34)</f>
        <v>4892371.7370662019</v>
      </c>
      <c r="K34" s="127"/>
      <c r="L34" s="650">
        <f t="shared" ref="L34:Q34" si="5" xml:space="preserve"> L30 - L32</f>
        <v>500176.76082236657</v>
      </c>
      <c r="M34" s="650">
        <f t="shared" si="5"/>
        <v>588684.56153628905</v>
      </c>
      <c r="N34" s="650">
        <f t="shared" si="5"/>
        <v>679698.24616164644</v>
      </c>
      <c r="O34" s="650">
        <f t="shared" si="5"/>
        <v>814491.82065068802</v>
      </c>
      <c r="P34" s="650">
        <f t="shared" si="5"/>
        <v>1016597.5159713714</v>
      </c>
      <c r="Q34" s="650">
        <f t="shared" si="5"/>
        <v>1292722.8319238406</v>
      </c>
    </row>
    <row r="35" spans="1:17" s="60" customFormat="1" x14ac:dyDescent="0.25">
      <c r="A35" s="53"/>
      <c r="B35" s="56"/>
      <c r="C35" s="57"/>
      <c r="D35" s="58"/>
      <c r="E35" s="59"/>
      <c r="F35" s="61"/>
      <c r="G35" s="62"/>
      <c r="H35" s="62"/>
      <c r="I35" s="62"/>
      <c r="J35" s="59"/>
      <c r="K35" s="59"/>
      <c r="L35" s="59"/>
      <c r="M35" s="59"/>
      <c r="N35" s="59"/>
      <c r="O35" s="59"/>
      <c r="P35" s="59"/>
      <c r="Q35" s="59"/>
    </row>
    <row r="36" spans="1:17" s="71" customFormat="1" x14ac:dyDescent="0.25">
      <c r="A36" s="53"/>
      <c r="B36" s="56"/>
      <c r="C36" s="57"/>
      <c r="D36" s="58"/>
      <c r="E36" s="59" t="s">
        <v>199</v>
      </c>
      <c r="F36" s="59"/>
      <c r="G36" s="59"/>
      <c r="H36" s="59"/>
      <c r="I36" s="59"/>
      <c r="J36" s="59"/>
      <c r="K36" s="59"/>
      <c r="L36" s="59"/>
      <c r="M36" s="59"/>
      <c r="N36" s="59"/>
      <c r="O36" s="59"/>
      <c r="P36" s="59"/>
      <c r="Q36" s="59"/>
    </row>
    <row r="37" spans="1:17" s="60" customFormat="1" x14ac:dyDescent="0.25">
      <c r="A37" s="53"/>
      <c r="B37" s="56"/>
      <c r="C37" s="57"/>
      <c r="D37" s="58"/>
      <c r="E37" s="59"/>
      <c r="F37" s="61"/>
      <c r="G37" s="62"/>
      <c r="H37" s="62"/>
      <c r="I37" s="62"/>
      <c r="J37" s="59"/>
      <c r="K37" s="59"/>
      <c r="L37" s="59"/>
      <c r="M37" s="59"/>
      <c r="N37" s="59"/>
      <c r="O37" s="59"/>
      <c r="P37" s="59"/>
      <c r="Q37" s="59"/>
    </row>
    <row r="38" spans="1:17" s="60" customFormat="1" x14ac:dyDescent="0.25">
      <c r="A38" s="53"/>
      <c r="B38" s="56"/>
      <c r="C38" s="57"/>
      <c r="D38" s="58"/>
      <c r="E38" s="127" t="s">
        <v>104</v>
      </c>
      <c r="F38" s="128"/>
      <c r="G38" s="129" t="s">
        <v>40</v>
      </c>
      <c r="H38" s="129"/>
      <c r="I38" s="129"/>
      <c r="J38" s="127">
        <f xml:space="preserve"> SUM(L38:Q38)</f>
        <v>4892371.7370662019</v>
      </c>
      <c r="K38" s="127"/>
      <c r="L38" s="650">
        <f t="shared" ref="L38:Q38" si="6" xml:space="preserve"> L34 - L36</f>
        <v>500176.76082236657</v>
      </c>
      <c r="M38" s="650">
        <f t="shared" si="6"/>
        <v>588684.56153628905</v>
      </c>
      <c r="N38" s="650">
        <f t="shared" si="6"/>
        <v>679698.24616164644</v>
      </c>
      <c r="O38" s="650">
        <f t="shared" si="6"/>
        <v>814491.82065068802</v>
      </c>
      <c r="P38" s="650">
        <f t="shared" si="6"/>
        <v>1016597.5159713714</v>
      </c>
      <c r="Q38" s="650">
        <f t="shared" si="6"/>
        <v>1292722.8319238406</v>
      </c>
    </row>
    <row r="39" spans="1:17" s="60" customFormat="1" x14ac:dyDescent="0.25">
      <c r="A39" s="53"/>
      <c r="B39" s="56"/>
      <c r="C39" s="57"/>
      <c r="D39" s="58"/>
      <c r="E39" s="59"/>
      <c r="F39" s="61"/>
      <c r="G39" s="62"/>
      <c r="H39" s="62"/>
      <c r="I39" s="62"/>
      <c r="J39" s="552"/>
      <c r="K39" s="552"/>
      <c r="L39" s="417"/>
      <c r="M39" s="417"/>
      <c r="N39" s="417"/>
      <c r="O39" s="417"/>
      <c r="P39" s="417"/>
      <c r="Q39" s="417"/>
    </row>
    <row r="40" spans="1:17" s="60" customFormat="1" x14ac:dyDescent="0.25">
      <c r="A40" s="53"/>
      <c r="B40" s="56"/>
      <c r="C40" s="57"/>
      <c r="D40" s="58"/>
      <c r="E40" s="59"/>
      <c r="F40" s="61"/>
      <c r="G40" s="62"/>
      <c r="H40" s="62"/>
      <c r="I40" s="62"/>
      <c r="J40" s="552"/>
      <c r="K40" s="552"/>
      <c r="L40" s="417"/>
      <c r="M40" s="417"/>
      <c r="N40" s="417"/>
      <c r="O40" s="417"/>
      <c r="P40" s="417"/>
      <c r="Q40" s="417"/>
    </row>
    <row r="41" spans="1:17" s="239" customFormat="1" x14ac:dyDescent="0.25">
      <c r="A41" s="233" t="s">
        <v>156</v>
      </c>
      <c r="B41" s="234"/>
      <c r="C41" s="234"/>
      <c r="D41" s="235"/>
      <c r="E41" s="236"/>
      <c r="F41" s="237"/>
      <c r="G41" s="236"/>
      <c r="H41" s="236"/>
      <c r="I41" s="236"/>
      <c r="J41" s="549"/>
      <c r="K41" s="549"/>
      <c r="L41" s="549"/>
      <c r="M41" s="549"/>
      <c r="N41" s="549"/>
      <c r="O41" s="549"/>
      <c r="P41" s="549"/>
      <c r="Q41" s="549"/>
    </row>
    <row r="42" spans="1:17" s="181" customFormat="1" x14ac:dyDescent="0.25">
      <c r="A42" s="182"/>
      <c r="B42" s="179"/>
      <c r="C42" s="9"/>
      <c r="D42" s="180"/>
      <c r="J42" s="334"/>
      <c r="K42" s="334"/>
      <c r="L42" s="417"/>
      <c r="M42" s="417"/>
      <c r="N42" s="417"/>
      <c r="O42" s="417"/>
      <c r="P42" s="417"/>
      <c r="Q42" s="417"/>
    </row>
    <row r="43" spans="1:17" s="181" customFormat="1" x14ac:dyDescent="0.25">
      <c r="A43" s="182"/>
      <c r="B43" s="179"/>
      <c r="C43" s="9"/>
      <c r="D43" s="180"/>
      <c r="E43" s="182" t="s">
        <v>58</v>
      </c>
      <c r="J43" s="649"/>
      <c r="K43" s="649"/>
      <c r="L43" s="662"/>
      <c r="M43" s="662"/>
      <c r="N43" s="662"/>
      <c r="O43" s="662"/>
      <c r="P43" s="662"/>
      <c r="Q43" s="662"/>
    </row>
    <row r="44" spans="1:17" s="339" customFormat="1" x14ac:dyDescent="0.25">
      <c r="A44" s="333"/>
      <c r="B44" s="333"/>
      <c r="C44" s="9"/>
      <c r="D44" s="344"/>
      <c r="E44" s="339" t="s">
        <v>199</v>
      </c>
      <c r="J44" s="658"/>
      <c r="K44" s="658"/>
      <c r="L44" s="675"/>
      <c r="M44" s="675"/>
      <c r="N44" s="675"/>
      <c r="O44" s="675"/>
      <c r="P44" s="675"/>
      <c r="Q44" s="675"/>
    </row>
    <row r="45" spans="1:17" s="181" customFormat="1" x14ac:dyDescent="0.25">
      <c r="A45" s="182"/>
      <c r="B45" s="179"/>
      <c r="C45" s="9"/>
      <c r="D45" s="180"/>
      <c r="J45" s="649"/>
      <c r="K45" s="649"/>
      <c r="L45" s="662"/>
      <c r="M45" s="662"/>
      <c r="N45" s="662"/>
      <c r="O45" s="662"/>
      <c r="P45" s="662"/>
      <c r="Q45" s="662"/>
    </row>
    <row r="46" spans="1:17" s="181" customFormat="1" x14ac:dyDescent="0.25">
      <c r="A46" s="182"/>
      <c r="B46" s="179"/>
      <c r="C46" s="9"/>
      <c r="D46" s="180"/>
      <c r="E46" s="179" t="s">
        <v>39</v>
      </c>
      <c r="J46" s="649"/>
      <c r="K46" s="649"/>
      <c r="L46" s="662"/>
      <c r="M46" s="662"/>
      <c r="N46" s="662"/>
      <c r="O46" s="662"/>
      <c r="P46" s="662"/>
      <c r="Q46" s="662"/>
    </row>
    <row r="47" spans="1:17" s="335" customFormat="1" x14ac:dyDescent="0.25">
      <c r="A47" s="333"/>
      <c r="B47" s="333"/>
      <c r="C47" s="337"/>
      <c r="D47" s="344"/>
      <c r="E47" s="339" t="str">
        <f xml:space="preserve"> VAT!E$66</f>
        <v>VAT receivable</v>
      </c>
      <c r="F47" s="335">
        <f xml:space="preserve"> VAT!F$66</f>
        <v>0</v>
      </c>
      <c r="G47" s="335" t="str">
        <f xml:space="preserve"> VAT!G$66</f>
        <v>GBP</v>
      </c>
      <c r="H47" s="335">
        <f xml:space="preserve"> VAT!H$66</f>
        <v>0</v>
      </c>
      <c r="I47" s="335">
        <f xml:space="preserve"> VAT!I$66</f>
        <v>0</v>
      </c>
      <c r="J47" s="649">
        <f xml:space="preserve"> VAT!J$66</f>
        <v>0</v>
      </c>
      <c r="K47" s="649"/>
      <c r="L47" s="649">
        <f xml:space="preserve"> SUMIFS('FinStat-M'!$L47:$CF47, 'FinStat-M'!$L$2:$CF$2, L$5)</f>
        <v>0</v>
      </c>
      <c r="M47" s="649">
        <f xml:space="preserve"> SUMIFS('FinStat-M'!$L47:$CF47, 'FinStat-M'!$L$2:$CF$2, M$5)</f>
        <v>0</v>
      </c>
      <c r="N47" s="649">
        <f xml:space="preserve"> SUMIFS('FinStat-M'!$L47:$CF47, 'FinStat-M'!$L$2:$CF$2, N$5)</f>
        <v>0</v>
      </c>
      <c r="O47" s="649">
        <f xml:space="preserve"> SUMIFS('FinStat-M'!$L47:$CF47, 'FinStat-M'!$L$2:$CF$2, O$5)</f>
        <v>0</v>
      </c>
      <c r="P47" s="649">
        <f xml:space="preserve"> SUMIFS('FinStat-M'!$L47:$CF47, 'FinStat-M'!$L$2:$CF$2, P$5)</f>
        <v>0</v>
      </c>
      <c r="Q47" s="649">
        <f xml:space="preserve"> SUMIFS('FinStat-M'!$L47:$CF47, 'FinStat-M'!$L$2:$CF$2, Q$5)</f>
        <v>0</v>
      </c>
    </row>
    <row r="48" spans="1:17" s="339" customFormat="1" x14ac:dyDescent="0.25">
      <c r="A48" s="333"/>
      <c r="B48" s="333"/>
      <c r="C48" s="337"/>
      <c r="D48" s="344"/>
      <c r="E48" s="339" t="str">
        <f xml:space="preserve"> 'Profit&amp;Cash'!E$25</f>
        <v>Cash balance</v>
      </c>
      <c r="F48" s="339">
        <f xml:space="preserve"> 'Profit&amp;Cash'!F$25</f>
        <v>0</v>
      </c>
      <c r="G48" s="339" t="str">
        <f xml:space="preserve"> 'Profit&amp;Cash'!G$25</f>
        <v>GBP</v>
      </c>
      <c r="H48" s="339">
        <f xml:space="preserve"> 'Profit&amp;Cash'!H$25</f>
        <v>0</v>
      </c>
      <c r="I48" s="339">
        <f xml:space="preserve"> 'Profit&amp;Cash'!I$25</f>
        <v>0</v>
      </c>
      <c r="J48" s="658">
        <f xml:space="preserve"> 'Profit&amp;Cash'!J$25</f>
        <v>0</v>
      </c>
      <c r="K48" s="658"/>
      <c r="L48" s="649">
        <f xml:space="preserve"> SUMIFS('FinStat-M'!$L48:$CF48, 'FinStat-M'!$L$2:$CF$2, L$5)</f>
        <v>691685.91075986391</v>
      </c>
      <c r="M48" s="649">
        <f xml:space="preserve"> SUMIFS('FinStat-M'!$L48:$CF48, 'FinStat-M'!$L$2:$CF$2, M$5)</f>
        <v>1284139.8197280813</v>
      </c>
      <c r="N48" s="649">
        <f xml:space="preserve"> SUMIFS('FinStat-M'!$L48:$CF48, 'FinStat-M'!$L$2:$CF$2, N$5)</f>
        <v>1967729.8372602926</v>
      </c>
      <c r="O48" s="649">
        <f xml:space="preserve"> SUMIFS('FinStat-M'!$L48:$CF48, 'FinStat-M'!$L$2:$CF$2, O$5)</f>
        <v>2787983.053210713</v>
      </c>
      <c r="P48" s="649">
        <f xml:space="preserve"> SUMIFS('FinStat-M'!$L48:$CF48, 'FinStat-M'!$L$2:$CF$2, P$5)</f>
        <v>3813222.7029719097</v>
      </c>
      <c r="Q48" s="649">
        <f xml:space="preserve"> SUMIFS('FinStat-M'!$L48:$CF48, 'FinStat-M'!$L$2:$CF$2, Q$5)</f>
        <v>5117752.9422622286</v>
      </c>
    </row>
    <row r="49" spans="1:17" s="181" customFormat="1" x14ac:dyDescent="0.25">
      <c r="A49" s="182"/>
      <c r="B49" s="179"/>
      <c r="C49" s="9"/>
      <c r="D49" s="180"/>
      <c r="E49" s="184"/>
      <c r="J49" s="649"/>
      <c r="K49" s="649"/>
      <c r="L49" s="649"/>
      <c r="M49" s="649"/>
      <c r="N49" s="649"/>
      <c r="O49" s="649"/>
      <c r="P49" s="649"/>
      <c r="Q49" s="649"/>
    </row>
    <row r="50" spans="1:17" s="181" customFormat="1" x14ac:dyDescent="0.25">
      <c r="A50" s="182"/>
      <c r="B50" s="179"/>
      <c r="C50" s="9"/>
      <c r="D50" s="180"/>
      <c r="E50" s="179" t="s">
        <v>57</v>
      </c>
      <c r="J50" s="649"/>
      <c r="K50" s="649"/>
      <c r="L50" s="649"/>
      <c r="M50" s="649"/>
      <c r="N50" s="649"/>
      <c r="O50" s="649"/>
      <c r="P50" s="649"/>
      <c r="Q50" s="649"/>
    </row>
    <row r="51" spans="1:17" s="335" customFormat="1" x14ac:dyDescent="0.25">
      <c r="A51" s="336"/>
      <c r="B51" s="333"/>
      <c r="C51" s="337"/>
      <c r="D51" s="334"/>
      <c r="E51" s="339" t="str">
        <f xml:space="preserve"> VAT!E$67</f>
        <v>VAT payable</v>
      </c>
      <c r="F51" s="335">
        <f xml:space="preserve"> VAT!F$67</f>
        <v>0</v>
      </c>
      <c r="G51" s="335" t="str">
        <f xml:space="preserve"> VAT!G$67</f>
        <v>GBP</v>
      </c>
      <c r="H51" s="335">
        <f xml:space="preserve"> VAT!H$67</f>
        <v>0</v>
      </c>
      <c r="I51" s="335">
        <f xml:space="preserve"> VAT!I$67</f>
        <v>0</v>
      </c>
      <c r="J51" s="649">
        <f xml:space="preserve"> VAT!J$67</f>
        <v>0</v>
      </c>
      <c r="K51" s="649"/>
      <c r="L51" s="649">
        <f xml:space="preserve"> SUMIFS('FinStat-M'!$L51:$CF51, 'FinStat-M'!$L$2:$CF$2, L$5)</f>
        <v>21509.149937497212</v>
      </c>
      <c r="M51" s="649">
        <f xml:space="preserve"> SUMIFS('FinStat-M'!$L51:$CF51, 'FinStat-M'!$L$2:$CF$2, M$5)</f>
        <v>25278.497369425204</v>
      </c>
      <c r="N51" s="649">
        <f xml:space="preserve"> SUMIFS('FinStat-M'!$L51:$CF51, 'FinStat-M'!$L$2:$CF$2, N$5)</f>
        <v>29170.268739990228</v>
      </c>
      <c r="O51" s="649">
        <f xml:space="preserve"> SUMIFS('FinStat-M'!$L51:$CF51, 'FinStat-M'!$L$2:$CF$2, O$5)</f>
        <v>34931.664039722884</v>
      </c>
      <c r="P51" s="649">
        <f xml:space="preserve"> SUMIFS('FinStat-M'!$L51:$CF51, 'FinStat-M'!$L$2:$CF$2, P$5)</f>
        <v>43573.797829548173</v>
      </c>
      <c r="Q51" s="649">
        <f xml:space="preserve"> SUMIFS('FinStat-M'!$L51:$CF51, 'FinStat-M'!$L$2:$CF$2, Q$5)</f>
        <v>55381.205196025097</v>
      </c>
    </row>
    <row r="52" spans="1:17" s="339" customFormat="1" x14ac:dyDescent="0.25">
      <c r="A52" s="333"/>
      <c r="B52" s="333"/>
      <c r="C52" s="337"/>
      <c r="D52" s="344"/>
      <c r="E52" s="339" t="str">
        <f xml:space="preserve"> 'Profit&amp;Cash'!E$26</f>
        <v>Overdraft balance</v>
      </c>
      <c r="F52" s="339">
        <f xml:space="preserve"> 'Profit&amp;Cash'!F$26</f>
        <v>0</v>
      </c>
      <c r="G52" s="339" t="str">
        <f xml:space="preserve"> 'Profit&amp;Cash'!G$26</f>
        <v>GBP</v>
      </c>
      <c r="H52" s="339">
        <f xml:space="preserve"> 'Profit&amp;Cash'!H$26</f>
        <v>0</v>
      </c>
      <c r="I52" s="339">
        <f xml:space="preserve"> 'Profit&amp;Cash'!I$26</f>
        <v>0</v>
      </c>
      <c r="J52" s="658">
        <f xml:space="preserve"> 'Profit&amp;Cash'!J$26</f>
        <v>0</v>
      </c>
      <c r="K52" s="658"/>
      <c r="L52" s="649">
        <f xml:space="preserve"> SUMIFS('FinStat-M'!$L52:$CF52, 'FinStat-M'!$L$2:$CF$2, L$5)</f>
        <v>0</v>
      </c>
      <c r="M52" s="649">
        <f xml:space="preserve"> SUMIFS('FinStat-M'!$L52:$CF52, 'FinStat-M'!$L$2:$CF$2, M$5)</f>
        <v>0</v>
      </c>
      <c r="N52" s="649">
        <f xml:space="preserve"> SUMIFS('FinStat-M'!$L52:$CF52, 'FinStat-M'!$L$2:$CF$2, N$5)</f>
        <v>0</v>
      </c>
      <c r="O52" s="649">
        <f xml:space="preserve"> SUMIFS('FinStat-M'!$L52:$CF52, 'FinStat-M'!$L$2:$CF$2, O$5)</f>
        <v>0</v>
      </c>
      <c r="P52" s="649">
        <f xml:space="preserve"> SUMIFS('FinStat-M'!$L52:$CF52, 'FinStat-M'!$L$2:$CF$2, P$5)</f>
        <v>0</v>
      </c>
      <c r="Q52" s="649">
        <f xml:space="preserve"> SUMIFS('FinStat-M'!$L52:$CF52, 'FinStat-M'!$L$2:$CF$2, Q$5)</f>
        <v>0</v>
      </c>
    </row>
    <row r="53" spans="1:17" s="181" customFormat="1" x14ac:dyDescent="0.25">
      <c r="A53" s="182"/>
      <c r="B53" s="179"/>
      <c r="C53" s="9"/>
      <c r="D53" s="180"/>
      <c r="J53" s="649"/>
      <c r="K53" s="649"/>
      <c r="L53" s="662"/>
      <c r="M53" s="662"/>
      <c r="N53" s="662"/>
      <c r="O53" s="662"/>
      <c r="P53" s="662"/>
      <c r="Q53" s="662"/>
    </row>
    <row r="54" spans="1:17" s="60" customFormat="1" x14ac:dyDescent="0.25">
      <c r="A54" s="53"/>
      <c r="B54" s="56"/>
      <c r="C54" s="57"/>
      <c r="D54" s="58"/>
      <c r="E54" s="127" t="s">
        <v>35</v>
      </c>
      <c r="F54" s="128"/>
      <c r="G54" s="129" t="s">
        <v>40</v>
      </c>
      <c r="H54" s="129"/>
      <c r="I54" s="129"/>
      <c r="J54" s="127"/>
      <c r="K54" s="127"/>
      <c r="L54" s="673">
        <f t="shared" ref="L54:Q54" si="7" xml:space="preserve"> SUM(L47:L48) - SUM(L51:L52)</f>
        <v>670176.76082236669</v>
      </c>
      <c r="M54" s="673">
        <f t="shared" si="7"/>
        <v>1258861.3223586562</v>
      </c>
      <c r="N54" s="673">
        <f t="shared" si="7"/>
        <v>1938559.5685203024</v>
      </c>
      <c r="O54" s="673">
        <f t="shared" si="7"/>
        <v>2753051.3891709899</v>
      </c>
      <c r="P54" s="673">
        <f t="shared" si="7"/>
        <v>3769648.9051423613</v>
      </c>
      <c r="Q54" s="673">
        <f t="shared" si="7"/>
        <v>5062371.7370662037</v>
      </c>
    </row>
    <row r="55" spans="1:17" s="181" customFormat="1" x14ac:dyDescent="0.25">
      <c r="A55" s="182"/>
      <c r="B55" s="179"/>
      <c r="C55" s="9"/>
      <c r="D55" s="180"/>
      <c r="J55" s="649"/>
      <c r="K55" s="649"/>
      <c r="L55" s="649"/>
      <c r="M55" s="649"/>
      <c r="N55" s="649"/>
      <c r="O55" s="649"/>
      <c r="P55" s="649"/>
      <c r="Q55" s="649"/>
    </row>
    <row r="56" spans="1:17" s="60" customFormat="1" x14ac:dyDescent="0.25">
      <c r="A56" s="53"/>
      <c r="B56" s="56"/>
      <c r="C56" s="57"/>
      <c r="D56" s="58"/>
      <c r="E56" s="127" t="s">
        <v>36</v>
      </c>
      <c r="F56" s="128"/>
      <c r="G56" s="129" t="s">
        <v>40</v>
      </c>
      <c r="H56" s="129"/>
      <c r="I56" s="129"/>
      <c r="J56" s="127"/>
      <c r="K56" s="127"/>
      <c r="L56" s="673">
        <f t="shared" ref="L56:Q56" si="8" xml:space="preserve"> SUM(L44:L44) + L54</f>
        <v>670176.76082236669</v>
      </c>
      <c r="M56" s="673">
        <f t="shared" si="8"/>
        <v>1258861.3223586562</v>
      </c>
      <c r="N56" s="673">
        <f t="shared" si="8"/>
        <v>1938559.5685203024</v>
      </c>
      <c r="O56" s="673">
        <f t="shared" si="8"/>
        <v>2753051.3891709899</v>
      </c>
      <c r="P56" s="673">
        <f t="shared" si="8"/>
        <v>3769648.9051423613</v>
      </c>
      <c r="Q56" s="673">
        <f t="shared" si="8"/>
        <v>5062371.7370662037</v>
      </c>
    </row>
    <row r="57" spans="1:17" s="181" customFormat="1" x14ac:dyDescent="0.25">
      <c r="A57" s="182"/>
      <c r="B57" s="179"/>
      <c r="C57" s="9"/>
      <c r="D57" s="180"/>
      <c r="J57" s="649"/>
      <c r="K57" s="649"/>
      <c r="L57" s="662"/>
      <c r="M57" s="662"/>
      <c r="N57" s="662"/>
      <c r="O57" s="662"/>
      <c r="P57" s="662"/>
      <c r="Q57" s="662"/>
    </row>
    <row r="58" spans="1:17" s="181" customFormat="1" x14ac:dyDescent="0.25">
      <c r="A58" s="182"/>
      <c r="B58" s="179"/>
      <c r="C58" s="9"/>
      <c r="D58" s="180"/>
      <c r="J58" s="649"/>
      <c r="K58" s="649"/>
      <c r="L58" s="662"/>
      <c r="M58" s="662"/>
      <c r="N58" s="662"/>
      <c r="O58" s="662"/>
      <c r="P58" s="662"/>
      <c r="Q58" s="662"/>
    </row>
    <row r="59" spans="1:17" s="181" customFormat="1" x14ac:dyDescent="0.25">
      <c r="A59" s="182"/>
      <c r="B59" s="179"/>
      <c r="C59" s="9"/>
      <c r="D59" s="180"/>
      <c r="E59" s="182" t="s">
        <v>37</v>
      </c>
      <c r="J59" s="649"/>
      <c r="K59" s="649"/>
      <c r="L59" s="662"/>
      <c r="M59" s="662"/>
      <c r="N59" s="662"/>
      <c r="O59" s="662"/>
      <c r="P59" s="662"/>
      <c r="Q59" s="662"/>
    </row>
    <row r="60" spans="1:17" s="184" customFormat="1" x14ac:dyDescent="0.25">
      <c r="A60" s="179"/>
      <c r="B60" s="179"/>
      <c r="C60" s="9"/>
      <c r="D60" s="186"/>
      <c r="E60" s="184" t="s">
        <v>199</v>
      </c>
      <c r="J60" s="658"/>
      <c r="K60" s="658"/>
      <c r="L60" s="662"/>
      <c r="M60" s="662"/>
      <c r="N60" s="662"/>
      <c r="O60" s="662"/>
      <c r="P60" s="662"/>
      <c r="Q60" s="662"/>
    </row>
    <row r="61" spans="1:17" s="335" customFormat="1" x14ac:dyDescent="0.25">
      <c r="A61" s="336"/>
      <c r="B61" s="333"/>
      <c r="C61" s="337"/>
      <c r="D61" s="334"/>
      <c r="E61" s="339" t="str">
        <f xml:space="preserve"> 'Profit&amp;Cash'!E$37</f>
        <v>Retained earnings balance</v>
      </c>
      <c r="F61" s="335">
        <f xml:space="preserve"> 'Profit&amp;Cash'!F$37</f>
        <v>0</v>
      </c>
      <c r="G61" s="335" t="str">
        <f xml:space="preserve"> 'Profit&amp;Cash'!G$37</f>
        <v>GBP</v>
      </c>
      <c r="H61" s="335">
        <f xml:space="preserve"> 'Profit&amp;Cash'!H$37</f>
        <v>0</v>
      </c>
      <c r="I61" s="335">
        <f xml:space="preserve"> 'Profit&amp;Cash'!I$37</f>
        <v>0</v>
      </c>
      <c r="J61" s="649">
        <f xml:space="preserve"> 'Profit&amp;Cash'!J$37</f>
        <v>0</v>
      </c>
      <c r="K61" s="649"/>
      <c r="L61" s="649">
        <f xml:space="preserve"> SUMIFS('FinStat-M'!$L61:$CF61, 'FinStat-M'!$L$2:$CF$2, L$5)</f>
        <v>670176.76082236657</v>
      </c>
      <c r="M61" s="649">
        <f xml:space="preserve"> SUMIFS('FinStat-M'!$L61:$CF61, 'FinStat-M'!$L$2:$CF$2, M$5)</f>
        <v>1258861.3223586562</v>
      </c>
      <c r="N61" s="649">
        <f xml:space="preserve"> SUMIFS('FinStat-M'!$L61:$CF61, 'FinStat-M'!$L$2:$CF$2, N$5)</f>
        <v>1938559.5685203031</v>
      </c>
      <c r="O61" s="649">
        <f xml:space="preserve"> SUMIFS('FinStat-M'!$L61:$CF61, 'FinStat-M'!$L$2:$CF$2, O$5)</f>
        <v>2753051.3891709913</v>
      </c>
      <c r="P61" s="649">
        <f xml:space="preserve"> SUMIFS('FinStat-M'!$L61:$CF61, 'FinStat-M'!$L$2:$CF$2, P$5)</f>
        <v>3769648.9051423618</v>
      </c>
      <c r="Q61" s="649">
        <f xml:space="preserve"> SUMIFS('FinStat-M'!$L61:$CF61, 'FinStat-M'!$L$2:$CF$2, Q$5)</f>
        <v>5062371.7370662019</v>
      </c>
    </row>
    <row r="62" spans="1:17" s="60" customFormat="1" x14ac:dyDescent="0.25">
      <c r="A62" s="53"/>
      <c r="B62" s="56"/>
      <c r="C62" s="57"/>
      <c r="D62" s="58"/>
      <c r="E62" s="127" t="s">
        <v>37</v>
      </c>
      <c r="F62" s="128"/>
      <c r="G62" s="129" t="s">
        <v>40</v>
      </c>
      <c r="H62" s="129"/>
      <c r="I62" s="129"/>
      <c r="J62" s="127"/>
      <c r="K62" s="127"/>
      <c r="L62" s="673">
        <f t="shared" ref="L62:Q62" si="9" xml:space="preserve"> SUM(L60:L61)</f>
        <v>670176.76082236657</v>
      </c>
      <c r="M62" s="673">
        <f t="shared" si="9"/>
        <v>1258861.3223586562</v>
      </c>
      <c r="N62" s="673">
        <f t="shared" si="9"/>
        <v>1938559.5685203031</v>
      </c>
      <c r="O62" s="673">
        <f t="shared" si="9"/>
        <v>2753051.3891709913</v>
      </c>
      <c r="P62" s="673">
        <f t="shared" si="9"/>
        <v>3769648.9051423618</v>
      </c>
      <c r="Q62" s="673">
        <f t="shared" si="9"/>
        <v>5062371.7370662019</v>
      </c>
    </row>
    <row r="63" spans="1:17" x14ac:dyDescent="0.25">
      <c r="J63" s="649"/>
      <c r="K63" s="649"/>
      <c r="L63" s="662"/>
      <c r="M63" s="662"/>
      <c r="N63" s="662"/>
      <c r="O63" s="662"/>
      <c r="P63" s="662"/>
      <c r="Q63" s="662"/>
    </row>
    <row r="64" spans="1:17" x14ac:dyDescent="0.25">
      <c r="J64" s="649"/>
      <c r="K64" s="649"/>
      <c r="L64" s="662"/>
      <c r="M64" s="662"/>
      <c r="N64" s="662"/>
      <c r="O64" s="662"/>
      <c r="P64" s="662"/>
      <c r="Q64" s="662"/>
    </row>
    <row r="65" spans="1:17" s="239" customFormat="1" x14ac:dyDescent="0.25">
      <c r="A65" s="233" t="s">
        <v>157</v>
      </c>
      <c r="B65" s="234"/>
      <c r="C65" s="234"/>
      <c r="D65" s="235"/>
      <c r="E65" s="236"/>
      <c r="F65" s="237"/>
      <c r="G65" s="236"/>
      <c r="H65" s="236"/>
      <c r="I65" s="236"/>
      <c r="J65" s="676"/>
      <c r="K65" s="676"/>
      <c r="L65" s="676"/>
      <c r="M65" s="676"/>
      <c r="N65" s="676"/>
      <c r="O65" s="676"/>
      <c r="P65" s="676"/>
      <c r="Q65" s="676"/>
    </row>
    <row r="66" spans="1:17" s="60" customFormat="1" x14ac:dyDescent="0.25">
      <c r="A66" s="53"/>
      <c r="B66" s="56"/>
      <c r="C66" s="57"/>
      <c r="D66" s="58"/>
      <c r="E66" s="59"/>
      <c r="F66" s="61"/>
      <c r="G66" s="62"/>
      <c r="H66" s="62"/>
      <c r="I66" s="62"/>
      <c r="J66" s="59"/>
      <c r="K66" s="59"/>
      <c r="L66" s="662"/>
      <c r="M66" s="662"/>
      <c r="N66" s="662"/>
      <c r="O66" s="662"/>
      <c r="P66" s="662"/>
      <c r="Q66" s="662"/>
    </row>
    <row r="67" spans="1:17" s="60" customFormat="1" x14ac:dyDescent="0.25">
      <c r="A67" s="53"/>
      <c r="B67" s="56"/>
      <c r="C67" s="57"/>
      <c r="D67" s="58"/>
      <c r="E67" s="59" t="str">
        <f t="shared" ref="E67:Q67" si="10" xml:space="preserve"> E$26</f>
        <v>EBIT</v>
      </c>
      <c r="F67" s="59">
        <f t="shared" si="10"/>
        <v>0</v>
      </c>
      <c r="G67" s="59" t="str">
        <f t="shared" si="10"/>
        <v>GBP</v>
      </c>
      <c r="H67" s="59">
        <f t="shared" si="10"/>
        <v>0</v>
      </c>
      <c r="I67" s="59">
        <f t="shared" si="10"/>
        <v>0</v>
      </c>
      <c r="J67" s="59">
        <f t="shared" si="10"/>
        <v>4892371.7370662019</v>
      </c>
      <c r="K67" s="59">
        <f t="shared" si="10"/>
        <v>0</v>
      </c>
      <c r="L67" s="59">
        <f t="shared" si="10"/>
        <v>500176.76082236657</v>
      </c>
      <c r="M67" s="59">
        <f t="shared" si="10"/>
        <v>588684.56153628905</v>
      </c>
      <c r="N67" s="59">
        <f t="shared" si="10"/>
        <v>679698.24616164644</v>
      </c>
      <c r="O67" s="59">
        <f t="shared" si="10"/>
        <v>814491.82065068802</v>
      </c>
      <c r="P67" s="59">
        <f t="shared" si="10"/>
        <v>1016597.5159713714</v>
      </c>
      <c r="Q67" s="59">
        <f t="shared" si="10"/>
        <v>1292722.8319238406</v>
      </c>
    </row>
    <row r="68" spans="1:17" s="60" customFormat="1" x14ac:dyDescent="0.25">
      <c r="A68" s="53"/>
      <c r="B68" s="56"/>
      <c r="C68" s="57"/>
      <c r="D68" s="58"/>
      <c r="E68" s="59"/>
      <c r="F68" s="61"/>
      <c r="G68" s="62"/>
      <c r="H68" s="62"/>
      <c r="I68" s="62"/>
      <c r="J68" s="59"/>
      <c r="K68" s="59"/>
      <c r="L68" s="59"/>
      <c r="M68" s="59"/>
      <c r="N68" s="59"/>
      <c r="O68" s="59"/>
      <c r="P68" s="59"/>
      <c r="Q68" s="59"/>
    </row>
    <row r="69" spans="1:17" s="609" customFormat="1" x14ac:dyDescent="0.25">
      <c r="A69" s="53"/>
      <c r="B69" s="56"/>
      <c r="C69" s="57"/>
      <c r="D69" s="58"/>
      <c r="E69" s="59" t="str">
        <f xml:space="preserve"> VAT!E$74</f>
        <v>(Increase) / decrease in VAT receivable</v>
      </c>
      <c r="F69" s="59">
        <f xml:space="preserve"> VAT!F$74</f>
        <v>0</v>
      </c>
      <c r="G69" s="59" t="str">
        <f xml:space="preserve"> VAT!G$74</f>
        <v>GBP</v>
      </c>
      <c r="H69" s="59">
        <f xml:space="preserve"> VAT!H$74</f>
        <v>0</v>
      </c>
      <c r="I69" s="59">
        <f xml:space="preserve"> VAT!I$74</f>
        <v>0</v>
      </c>
      <c r="J69" s="59">
        <f xml:space="preserve"> SUM(L69:Q69)</f>
        <v>0</v>
      </c>
      <c r="K69" s="59"/>
      <c r="L69" s="59">
        <f xml:space="preserve"> SUMIFS('FinStat-M'!$L69:$CF69, 'FinStat-M'!$L$4:$CF$4, L$5)</f>
        <v>0</v>
      </c>
      <c r="M69" s="59">
        <f xml:space="preserve"> SUMIFS('FinStat-M'!$L69:$CF69, 'FinStat-M'!$L$4:$CF$4, M$5)</f>
        <v>0</v>
      </c>
      <c r="N69" s="59">
        <f xml:space="preserve"> SUMIFS('FinStat-M'!$L69:$CF69, 'FinStat-M'!$L$4:$CF$4, N$5)</f>
        <v>0</v>
      </c>
      <c r="O69" s="59">
        <f xml:space="preserve"> SUMIFS('FinStat-M'!$L69:$CF69, 'FinStat-M'!$L$4:$CF$4, O$5)</f>
        <v>0</v>
      </c>
      <c r="P69" s="59">
        <f xml:space="preserve"> SUMIFS('FinStat-M'!$L69:$CF69, 'FinStat-M'!$L$4:$CF$4, P$5)</f>
        <v>0</v>
      </c>
      <c r="Q69" s="59">
        <f xml:space="preserve"> SUMIFS('FinStat-M'!$L69:$CF69, 'FinStat-M'!$L$4:$CF$4, Q$5)</f>
        <v>0</v>
      </c>
    </row>
    <row r="70" spans="1:17" s="609" customFormat="1" x14ac:dyDescent="0.25">
      <c r="A70" s="53"/>
      <c r="B70" s="56"/>
      <c r="C70" s="57"/>
      <c r="D70" s="58"/>
      <c r="E70" s="59" t="str">
        <f xml:space="preserve"> VAT!E$78</f>
        <v>Increase / (decrease) in VAT payable</v>
      </c>
      <c r="F70" s="59">
        <f xml:space="preserve"> VAT!F$78</f>
        <v>0</v>
      </c>
      <c r="G70" s="59" t="str">
        <f xml:space="preserve"> VAT!G$78</f>
        <v>GBP</v>
      </c>
      <c r="H70" s="59">
        <f xml:space="preserve"> VAT!H$78</f>
        <v>0</v>
      </c>
      <c r="I70" s="59">
        <f xml:space="preserve"> VAT!I$78</f>
        <v>0</v>
      </c>
      <c r="J70" s="59">
        <f xml:space="preserve"> SUM(L70:Q70)</f>
        <v>51056.205196025097</v>
      </c>
      <c r="K70" s="59"/>
      <c r="L70" s="59">
        <f xml:space="preserve"> SUMIFS('FinStat-M'!$L70:$CF70, 'FinStat-M'!$L$4:$CF$4, L$5)</f>
        <v>17184.149937497212</v>
      </c>
      <c r="M70" s="59">
        <f xml:space="preserve"> SUMIFS('FinStat-M'!$L70:$CF70, 'FinStat-M'!$L$4:$CF$4, M$5)</f>
        <v>3769.3474319279921</v>
      </c>
      <c r="N70" s="59">
        <f xml:space="preserve"> SUMIFS('FinStat-M'!$L70:$CF70, 'FinStat-M'!$L$4:$CF$4, N$5)</f>
        <v>3891.771370565024</v>
      </c>
      <c r="O70" s="59">
        <f xml:space="preserve"> SUMIFS('FinStat-M'!$L70:$CF70, 'FinStat-M'!$L$4:$CF$4, O$5)</f>
        <v>5761.395299732656</v>
      </c>
      <c r="P70" s="59">
        <f xml:space="preserve"> SUMIFS('FinStat-M'!$L70:$CF70, 'FinStat-M'!$L$4:$CF$4, P$5)</f>
        <v>8642.1337898252896</v>
      </c>
      <c r="Q70" s="59">
        <f xml:space="preserve"> SUMIFS('FinStat-M'!$L70:$CF70, 'FinStat-M'!$L$4:$CF$4, Q$5)</f>
        <v>11807.407366476924</v>
      </c>
    </row>
    <row r="71" spans="1:17" x14ac:dyDescent="0.25">
      <c r="J71" s="649"/>
      <c r="K71" s="649"/>
      <c r="L71" s="59"/>
      <c r="M71" s="59"/>
      <c r="N71" s="59"/>
      <c r="O71" s="59"/>
      <c r="P71" s="59"/>
      <c r="Q71" s="59"/>
    </row>
    <row r="72" spans="1:17" s="60" customFormat="1" x14ac:dyDescent="0.25">
      <c r="A72" s="53"/>
      <c r="B72" s="56"/>
      <c r="C72" s="57"/>
      <c r="D72" s="58"/>
      <c r="E72" s="127" t="s">
        <v>55</v>
      </c>
      <c r="F72" s="128"/>
      <c r="G72" s="129" t="s">
        <v>40</v>
      </c>
      <c r="H72" s="129"/>
      <c r="I72" s="129"/>
      <c r="J72" s="127">
        <f xml:space="preserve"> SUM(L72:Q72)</f>
        <v>4943427.9422622267</v>
      </c>
      <c r="K72" s="127"/>
      <c r="L72" s="650">
        <f t="shared" ref="L72:Q72" si="11" xml:space="preserve"> SUM(L67:L70)</f>
        <v>517360.91075986379</v>
      </c>
      <c r="M72" s="650">
        <f t="shared" si="11"/>
        <v>592453.90896821709</v>
      </c>
      <c r="N72" s="650">
        <f t="shared" si="11"/>
        <v>683590.0175322115</v>
      </c>
      <c r="O72" s="650">
        <f t="shared" si="11"/>
        <v>820253.21595042071</v>
      </c>
      <c r="P72" s="650">
        <f t="shared" si="11"/>
        <v>1025239.6497611967</v>
      </c>
      <c r="Q72" s="650">
        <f t="shared" si="11"/>
        <v>1304530.2392903175</v>
      </c>
    </row>
    <row r="73" spans="1:17" s="60" customFormat="1" x14ac:dyDescent="0.25">
      <c r="A73" s="53"/>
      <c r="B73" s="56"/>
      <c r="C73" s="57"/>
      <c r="D73" s="58"/>
      <c r="E73" s="59"/>
      <c r="F73" s="61"/>
      <c r="G73" s="62"/>
      <c r="H73" s="62"/>
      <c r="I73" s="62"/>
      <c r="J73" s="59"/>
      <c r="K73" s="59"/>
      <c r="L73" s="59"/>
      <c r="M73" s="59"/>
      <c r="N73" s="59"/>
      <c r="O73" s="59"/>
      <c r="P73" s="59"/>
      <c r="Q73" s="59"/>
    </row>
    <row r="74" spans="1:17" s="71" customFormat="1" ht="13.2" customHeight="1" x14ac:dyDescent="0.25">
      <c r="A74" s="53"/>
      <c r="B74" s="56"/>
      <c r="C74" s="57"/>
      <c r="D74" s="58"/>
      <c r="E74" s="59" t="s">
        <v>199</v>
      </c>
      <c r="F74" s="61"/>
      <c r="G74" s="62"/>
      <c r="H74" s="62"/>
      <c r="I74" s="62"/>
      <c r="J74" s="59"/>
      <c r="K74" s="59"/>
      <c r="L74" s="59"/>
      <c r="M74" s="59"/>
      <c r="N74" s="59"/>
      <c r="O74" s="59"/>
      <c r="P74" s="59"/>
      <c r="Q74" s="59"/>
    </row>
    <row r="75" spans="1:17" s="60" customFormat="1" x14ac:dyDescent="0.25">
      <c r="A75" s="53"/>
      <c r="B75" s="56"/>
      <c r="C75" s="57"/>
      <c r="D75" s="58"/>
      <c r="E75" s="59"/>
      <c r="F75" s="61"/>
      <c r="G75" s="62"/>
      <c r="H75" s="62"/>
      <c r="I75" s="62"/>
      <c r="J75" s="59"/>
      <c r="K75" s="59"/>
      <c r="L75" s="59"/>
      <c r="M75" s="59"/>
      <c r="N75" s="59"/>
      <c r="O75" s="59"/>
      <c r="P75" s="59"/>
      <c r="Q75" s="59"/>
    </row>
    <row r="76" spans="1:17" s="60" customFormat="1" x14ac:dyDescent="0.25">
      <c r="A76" s="53"/>
      <c r="B76" s="56"/>
      <c r="C76" s="57"/>
      <c r="D76" s="58"/>
      <c r="E76" s="127" t="s">
        <v>56</v>
      </c>
      <c r="F76" s="128"/>
      <c r="G76" s="129" t="s">
        <v>40</v>
      </c>
      <c r="H76" s="129"/>
      <c r="I76" s="129"/>
      <c r="J76" s="127">
        <f xml:space="preserve"> SUM(L76:Q76)</f>
        <v>4943427.9422622267</v>
      </c>
      <c r="K76" s="127"/>
      <c r="L76" s="650">
        <f t="shared" ref="L76:Q76" si="12" xml:space="preserve"> L72 - L74</f>
        <v>517360.91075986379</v>
      </c>
      <c r="M76" s="650">
        <f t="shared" si="12"/>
        <v>592453.90896821709</v>
      </c>
      <c r="N76" s="650">
        <f t="shared" si="12"/>
        <v>683590.0175322115</v>
      </c>
      <c r="O76" s="650">
        <f t="shared" si="12"/>
        <v>820253.21595042071</v>
      </c>
      <c r="P76" s="650">
        <f t="shared" si="12"/>
        <v>1025239.6497611967</v>
      </c>
      <c r="Q76" s="650">
        <f t="shared" si="12"/>
        <v>1304530.2392903175</v>
      </c>
    </row>
    <row r="79" spans="1:17" x14ac:dyDescent="0.25">
      <c r="A79" s="182" t="s">
        <v>20</v>
      </c>
    </row>
  </sheetData>
  <conditionalFormatting sqref="F2">
    <cfRule type="cellIs" dxfId="13" priority="2" stopIfTrue="1" operator="notEqual">
      <formula>0</formula>
    </cfRule>
  </conditionalFormatting>
  <conditionalFormatting sqref="F3">
    <cfRule type="cellIs" dxfId="12" priority="1" operator="notEqual">
      <formula>0</formula>
    </cfRule>
  </conditionalFormatting>
  <printOptions headings="1"/>
  <pageMargins left="0.74803149606299213" right="0.74803149606299213" top="0.98425196850393704" bottom="0.98425196850393704" header="0.51181102362204722" footer="0.51181102362204722"/>
  <pageSetup paperSize="9" scale="55" orientation="landscape" blackAndWhite="1" horizontalDpi="300" verticalDpi="300" r:id="rId1"/>
  <headerFooter alignWithMargins="0">
    <oddHeader>&amp;C&amp;"Arial,Bold"&amp;14Sheet: &amp;A</oddHeader>
    <oddFooter>&amp;L&amp;12&amp;F (Printed on &amp;D at &amp;T) &amp;R&amp;12Page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4">
    <tabColor theme="4" tint="0.59999389629810485"/>
    <outlinePr summaryBelow="0" summaryRight="0"/>
  </sheetPr>
  <dimension ref="A1:CF91"/>
  <sheetViews>
    <sheetView zoomScale="80" zoomScaleNormal="80" workbookViewId="0">
      <pane xSplit="10" ySplit="5" topLeftCell="K6" activePane="bottomRight" state="frozen"/>
      <selection activeCell="R31" sqref="R31"/>
      <selection pane="topRight" activeCell="R31" sqref="R31"/>
      <selection pane="bottomLeft" activeCell="R31" sqref="R31"/>
      <selection pane="bottomRight"/>
    </sheetView>
  </sheetViews>
  <sheetFormatPr defaultColWidth="0" defaultRowHeight="13.2" outlineLevelCol="1" x14ac:dyDescent="0.25"/>
  <cols>
    <col min="1" max="1" width="1.6640625" style="116" customWidth="1"/>
    <col min="2" max="2" width="1.6640625" style="350" customWidth="1"/>
    <col min="3" max="3" width="1.6640625" style="30" customWidth="1"/>
    <col min="4" max="4" width="1.6640625" style="114" customWidth="1"/>
    <col min="5" max="5" width="40.6640625" style="115" customWidth="1"/>
    <col min="6" max="6" width="12.6640625" style="115" customWidth="1"/>
    <col min="7" max="7" width="14.6640625" style="115" customWidth="1" collapsed="1"/>
    <col min="8" max="9" width="45.6640625" style="115" hidden="1" customWidth="1" outlineLevel="1"/>
    <col min="10" max="10" width="15.6640625" style="334" customWidth="1"/>
    <col min="11" max="11" width="2.6640625" style="334" customWidth="1"/>
    <col min="12" max="30" width="11.6640625" style="334" customWidth="1"/>
    <col min="31" max="83" width="11.6640625" style="417" customWidth="1"/>
    <col min="84" max="84" width="11.6640625" customWidth="1"/>
    <col min="85" max="16384" width="9.109375" hidden="1"/>
  </cols>
  <sheetData>
    <row r="1" spans="1:84" ht="24.6" x14ac:dyDescent="0.25">
      <c r="A1" s="43" t="str">
        <f ca="1" xml:space="preserve"> RIGHT(CELL("filename", A1), LEN(CELL("filename", A1)) - SEARCH("]", CELL("filename", A1)))</f>
        <v>ChartData</v>
      </c>
      <c r="D1" s="119"/>
      <c r="E1" s="117"/>
      <c r="F1" s="34"/>
      <c r="G1" s="34"/>
      <c r="H1" s="34"/>
      <c r="I1" s="34"/>
      <c r="J1" s="34"/>
      <c r="K1" s="344"/>
      <c r="L1" s="37"/>
      <c r="M1" s="37"/>
      <c r="N1" s="37"/>
      <c r="O1" s="37"/>
      <c r="P1" s="37"/>
      <c r="Q1" s="37"/>
      <c r="R1" s="37"/>
      <c r="S1" s="37"/>
      <c r="T1" s="37"/>
      <c r="U1" s="37"/>
      <c r="V1" s="37"/>
      <c r="W1" s="37"/>
      <c r="X1" s="37"/>
      <c r="Y1" s="37"/>
      <c r="Z1" s="37"/>
      <c r="AA1" s="37"/>
      <c r="AB1" s="37"/>
      <c r="AC1" s="37"/>
      <c r="AD1" s="37"/>
    </row>
    <row r="2" spans="1:84" s="178" customFormat="1" x14ac:dyDescent="0.25">
      <c r="A2" s="38"/>
      <c r="B2" s="577"/>
      <c r="C2" s="39"/>
      <c r="D2" s="40"/>
      <c r="E2" s="38" t="str">
        <f xml:space="preserve"> Time!E$33</f>
        <v>Model period ending</v>
      </c>
      <c r="F2" s="300">
        <f xml:space="preserve"> Checks!$F$14</f>
        <v>0</v>
      </c>
      <c r="G2" s="63" t="s">
        <v>14</v>
      </c>
      <c r="H2" s="63"/>
      <c r="I2" s="63"/>
      <c r="J2" s="40"/>
      <c r="K2" s="40"/>
      <c r="L2" s="40">
        <f xml:space="preserve"> Time!L$33</f>
        <v>43190</v>
      </c>
      <c r="M2" s="40">
        <f xml:space="preserve"> Time!M$33</f>
        <v>43220</v>
      </c>
      <c r="N2" s="40">
        <f xml:space="preserve"> Time!N$33</f>
        <v>43251</v>
      </c>
      <c r="O2" s="40">
        <f xml:space="preserve"> Time!O$33</f>
        <v>43281</v>
      </c>
      <c r="P2" s="40">
        <f xml:space="preserve"> Time!P$33</f>
        <v>43312</v>
      </c>
      <c r="Q2" s="40">
        <f xml:space="preserve"> Time!Q$33</f>
        <v>43343</v>
      </c>
      <c r="R2" s="40">
        <f xml:space="preserve"> Time!R$33</f>
        <v>43373</v>
      </c>
      <c r="S2" s="40">
        <f xml:space="preserve"> Time!S$33</f>
        <v>43404</v>
      </c>
      <c r="T2" s="40">
        <f xml:space="preserve"> Time!T$33</f>
        <v>43434</v>
      </c>
      <c r="U2" s="40">
        <f xml:space="preserve"> Time!U$33</f>
        <v>43465</v>
      </c>
      <c r="V2" s="40">
        <f xml:space="preserve"> Time!V$33</f>
        <v>43496</v>
      </c>
      <c r="W2" s="40">
        <f xml:space="preserve"> Time!W$33</f>
        <v>43524</v>
      </c>
      <c r="X2" s="40">
        <f xml:space="preserve"> Time!X$33</f>
        <v>43555</v>
      </c>
      <c r="Y2" s="40">
        <f xml:space="preserve"> Time!Y$33</f>
        <v>43585</v>
      </c>
      <c r="Z2" s="40">
        <f xml:space="preserve"> Time!Z$33</f>
        <v>43616</v>
      </c>
      <c r="AA2" s="40">
        <f xml:space="preserve"> Time!AA$33</f>
        <v>43646</v>
      </c>
      <c r="AB2" s="40">
        <f xml:space="preserve"> Time!AB$33</f>
        <v>43677</v>
      </c>
      <c r="AC2" s="40">
        <f xml:space="preserve"> Time!AC$33</f>
        <v>43708</v>
      </c>
      <c r="AD2" s="40">
        <f xml:space="preserve"> Time!AD$33</f>
        <v>43738</v>
      </c>
      <c r="AE2" s="40">
        <f xml:space="preserve"> Time!AE$33</f>
        <v>43769</v>
      </c>
      <c r="AF2" s="40">
        <f xml:space="preserve"> Time!AF$33</f>
        <v>43799</v>
      </c>
      <c r="AG2" s="40">
        <f xml:space="preserve"> Time!AG$33</f>
        <v>43830</v>
      </c>
      <c r="AH2" s="40">
        <f xml:space="preserve"> Time!AH$33</f>
        <v>43861</v>
      </c>
      <c r="AI2" s="40">
        <f xml:space="preserve"> Time!AI$33</f>
        <v>43890</v>
      </c>
      <c r="AJ2" s="40">
        <f xml:space="preserve"> Time!AJ$33</f>
        <v>43921</v>
      </c>
      <c r="AK2" s="40">
        <f xml:space="preserve"> Time!AK$33</f>
        <v>43951</v>
      </c>
      <c r="AL2" s="40">
        <f xml:space="preserve"> Time!AL$33</f>
        <v>43982</v>
      </c>
      <c r="AM2" s="40">
        <f xml:space="preserve"> Time!AM$33</f>
        <v>44012</v>
      </c>
      <c r="AN2" s="40">
        <f xml:space="preserve"> Time!AN$33</f>
        <v>44043</v>
      </c>
      <c r="AO2" s="40">
        <f xml:space="preserve"> Time!AO$33</f>
        <v>44074</v>
      </c>
      <c r="AP2" s="40">
        <f xml:space="preserve"> Time!AP$33</f>
        <v>44104</v>
      </c>
      <c r="AQ2" s="40">
        <f xml:space="preserve"> Time!AQ$33</f>
        <v>44135</v>
      </c>
      <c r="AR2" s="40">
        <f xml:space="preserve"> Time!AR$33</f>
        <v>44165</v>
      </c>
      <c r="AS2" s="40">
        <f xml:space="preserve"> Time!AS$33</f>
        <v>44196</v>
      </c>
      <c r="AT2" s="40">
        <f xml:space="preserve"> Time!AT$33</f>
        <v>44227</v>
      </c>
      <c r="AU2" s="40">
        <f xml:space="preserve"> Time!AU$33</f>
        <v>44255</v>
      </c>
      <c r="AV2" s="40">
        <f xml:space="preserve"> Time!AV$33</f>
        <v>44286</v>
      </c>
      <c r="AW2" s="40">
        <f xml:space="preserve"> Time!AW$33</f>
        <v>44316</v>
      </c>
      <c r="AX2" s="40">
        <f xml:space="preserve"> Time!AX$33</f>
        <v>44347</v>
      </c>
      <c r="AY2" s="40">
        <f xml:space="preserve"> Time!AY$33</f>
        <v>44377</v>
      </c>
      <c r="AZ2" s="40">
        <f xml:space="preserve"> Time!AZ$33</f>
        <v>44408</v>
      </c>
      <c r="BA2" s="40">
        <f xml:space="preserve"> Time!BA$33</f>
        <v>44439</v>
      </c>
      <c r="BB2" s="40">
        <f xml:space="preserve"> Time!BB$33</f>
        <v>44469</v>
      </c>
      <c r="BC2" s="40">
        <f xml:space="preserve"> Time!BC$33</f>
        <v>44500</v>
      </c>
      <c r="BD2" s="40">
        <f xml:space="preserve"> Time!BD$33</f>
        <v>44530</v>
      </c>
      <c r="BE2" s="40">
        <f xml:space="preserve"> Time!BE$33</f>
        <v>44561</v>
      </c>
      <c r="BF2" s="40">
        <f xml:space="preserve"> Time!BF$33</f>
        <v>44592</v>
      </c>
      <c r="BG2" s="40">
        <f xml:space="preserve"> Time!BG$33</f>
        <v>44620</v>
      </c>
      <c r="BH2" s="40">
        <f xml:space="preserve"> Time!BH$33</f>
        <v>44651</v>
      </c>
      <c r="BI2" s="40">
        <f xml:space="preserve"> Time!BI$33</f>
        <v>44681</v>
      </c>
      <c r="BJ2" s="40">
        <f xml:space="preserve"> Time!BJ$33</f>
        <v>44712</v>
      </c>
      <c r="BK2" s="40">
        <f xml:space="preserve"> Time!BK$33</f>
        <v>44742</v>
      </c>
      <c r="BL2" s="40">
        <f xml:space="preserve"> Time!BL$33</f>
        <v>44773</v>
      </c>
      <c r="BM2" s="40">
        <f xml:space="preserve"> Time!BM$33</f>
        <v>44804</v>
      </c>
      <c r="BN2" s="40">
        <f xml:space="preserve"> Time!BN$33</f>
        <v>44834</v>
      </c>
      <c r="BO2" s="40">
        <f xml:space="preserve"> Time!BO$33</f>
        <v>44865</v>
      </c>
      <c r="BP2" s="40">
        <f xml:space="preserve"> Time!BP$33</f>
        <v>44895</v>
      </c>
      <c r="BQ2" s="40">
        <f xml:space="preserve"> Time!BQ$33</f>
        <v>44926</v>
      </c>
      <c r="BR2" s="40">
        <f xml:space="preserve"> Time!BR$33</f>
        <v>44957</v>
      </c>
      <c r="BS2" s="40">
        <f xml:space="preserve"> Time!BS$33</f>
        <v>44985</v>
      </c>
      <c r="BT2" s="40">
        <f xml:space="preserve"> Time!BT$33</f>
        <v>45016</v>
      </c>
      <c r="BU2" s="40">
        <f xml:space="preserve"> Time!BU$33</f>
        <v>45046</v>
      </c>
      <c r="BV2" s="40">
        <f xml:space="preserve"> Time!BV$33</f>
        <v>45077</v>
      </c>
      <c r="BW2" s="40">
        <f xml:space="preserve"> Time!BW$33</f>
        <v>45107</v>
      </c>
      <c r="BX2" s="40">
        <f xml:space="preserve"> Time!BX$33</f>
        <v>45138</v>
      </c>
      <c r="BY2" s="40">
        <f xml:space="preserve"> Time!BY$33</f>
        <v>45169</v>
      </c>
      <c r="BZ2" s="40">
        <f xml:space="preserve"> Time!BZ$33</f>
        <v>45199</v>
      </c>
      <c r="CA2" s="40">
        <f xml:space="preserve"> Time!CA$33</f>
        <v>45230</v>
      </c>
      <c r="CB2" s="40">
        <f xml:space="preserve"> Time!CB$33</f>
        <v>45260</v>
      </c>
      <c r="CC2" s="40">
        <f xml:space="preserve"> Time!CC$33</f>
        <v>45291</v>
      </c>
      <c r="CD2" s="40">
        <f xml:space="preserve"> Time!CD$33</f>
        <v>45322</v>
      </c>
      <c r="CE2" s="40">
        <f xml:space="preserve"> Time!CE$33</f>
        <v>45351</v>
      </c>
      <c r="CF2" s="40">
        <f xml:space="preserve"> Time!CF$33</f>
        <v>45382</v>
      </c>
    </row>
    <row r="3" spans="1:84" s="695" customFormat="1" x14ac:dyDescent="0.25">
      <c r="A3" s="534"/>
      <c r="B3" s="534"/>
      <c r="C3" s="534"/>
      <c r="D3" s="534"/>
      <c r="E3" s="534" t="str">
        <f xml:space="preserve"> Time!E$62</f>
        <v>Actuals vs forecast label</v>
      </c>
      <c r="F3" s="215">
        <f xml:space="preserve"> Checks!$F$20</f>
        <v>0</v>
      </c>
      <c r="G3" s="574" t="s">
        <v>264</v>
      </c>
      <c r="H3" s="534"/>
      <c r="I3" s="534"/>
      <c r="J3" s="534"/>
      <c r="K3" s="534"/>
      <c r="L3" s="749" t="str">
        <f xml:space="preserve"> Time!L$62</f>
        <v>Initial BS</v>
      </c>
      <c r="M3" s="750" t="str">
        <f xml:space="preserve"> Time!M$62</f>
        <v>Actuals</v>
      </c>
      <c r="N3" s="750" t="str">
        <f xml:space="preserve"> Time!N$62</f>
        <v>Actuals</v>
      </c>
      <c r="O3" s="750" t="str">
        <f xml:space="preserve"> Time!O$62</f>
        <v>Actuals</v>
      </c>
      <c r="P3" s="750" t="str">
        <f xml:space="preserve"> Time!P$62</f>
        <v>Actuals</v>
      </c>
      <c r="Q3" s="750" t="str">
        <f xml:space="preserve"> Time!Q$62</f>
        <v>Actuals</v>
      </c>
      <c r="R3" s="750" t="str">
        <f xml:space="preserve"> Time!R$62</f>
        <v>Actuals</v>
      </c>
      <c r="S3" s="750" t="str">
        <f xml:space="preserve"> Time!S$62</f>
        <v>Actuals</v>
      </c>
      <c r="T3" s="750" t="str">
        <f xml:space="preserve"> Time!T$62</f>
        <v>Actuals</v>
      </c>
      <c r="U3" s="750" t="str">
        <f xml:space="preserve"> Time!U$62</f>
        <v>Actuals</v>
      </c>
      <c r="V3" s="750" t="str">
        <f xml:space="preserve"> Time!V$62</f>
        <v>Actuals</v>
      </c>
      <c r="W3" s="750" t="str">
        <f xml:space="preserve"> Time!W$62</f>
        <v>Actuals</v>
      </c>
      <c r="X3" s="750" t="str">
        <f xml:space="preserve"> Time!X$62</f>
        <v>Actuals</v>
      </c>
      <c r="Y3" s="750" t="str">
        <f xml:space="preserve"> Time!Y$62</f>
        <v>Forecast</v>
      </c>
      <c r="Z3" s="750" t="str">
        <f xml:space="preserve"> Time!Z$62</f>
        <v>Forecast</v>
      </c>
      <c r="AA3" s="750" t="str">
        <f xml:space="preserve"> Time!AA$62</f>
        <v>Forecast</v>
      </c>
      <c r="AB3" s="750" t="str">
        <f xml:space="preserve"> Time!AB$62</f>
        <v>Forecast</v>
      </c>
      <c r="AC3" s="750" t="str">
        <f xml:space="preserve"> Time!AC$62</f>
        <v>Forecast</v>
      </c>
      <c r="AD3" s="750" t="str">
        <f xml:space="preserve"> Time!AD$62</f>
        <v>Forecast</v>
      </c>
      <c r="AE3" s="750" t="str">
        <f xml:space="preserve"> Time!AE$62</f>
        <v>Forecast</v>
      </c>
      <c r="AF3" s="750" t="str">
        <f xml:space="preserve"> Time!AF$62</f>
        <v>Forecast</v>
      </c>
      <c r="AG3" s="750" t="str">
        <f xml:space="preserve"> Time!AG$62</f>
        <v>Forecast</v>
      </c>
      <c r="AH3" s="750" t="str">
        <f xml:space="preserve"> Time!AH$62</f>
        <v>Forecast</v>
      </c>
      <c r="AI3" s="750" t="str">
        <f xml:space="preserve"> Time!AI$62</f>
        <v>Forecast</v>
      </c>
      <c r="AJ3" s="750" t="str">
        <f xml:space="preserve"> Time!AJ$62</f>
        <v>Forecast</v>
      </c>
      <c r="AK3" s="750" t="str">
        <f xml:space="preserve"> Time!AK$62</f>
        <v>Forecast</v>
      </c>
      <c r="AL3" s="750" t="str">
        <f xml:space="preserve"> Time!AL$62</f>
        <v>Forecast</v>
      </c>
      <c r="AM3" s="750" t="str">
        <f xml:space="preserve"> Time!AM$62</f>
        <v>Forecast</v>
      </c>
      <c r="AN3" s="750" t="str">
        <f xml:space="preserve"> Time!AN$62</f>
        <v>Forecast</v>
      </c>
      <c r="AO3" s="750" t="str">
        <f xml:space="preserve"> Time!AO$62</f>
        <v>Forecast</v>
      </c>
      <c r="AP3" s="750" t="str">
        <f xml:space="preserve"> Time!AP$62</f>
        <v>Forecast</v>
      </c>
      <c r="AQ3" s="750" t="str">
        <f xml:space="preserve"> Time!AQ$62</f>
        <v>Forecast</v>
      </c>
      <c r="AR3" s="750" t="str">
        <f xml:space="preserve"> Time!AR$62</f>
        <v>Forecast</v>
      </c>
      <c r="AS3" s="750" t="str">
        <f xml:space="preserve"> Time!AS$62</f>
        <v>Forecast</v>
      </c>
      <c r="AT3" s="750" t="str">
        <f xml:space="preserve"> Time!AT$62</f>
        <v>Forecast</v>
      </c>
      <c r="AU3" s="750" t="str">
        <f xml:space="preserve"> Time!AU$62</f>
        <v>Forecast</v>
      </c>
      <c r="AV3" s="750" t="str">
        <f xml:space="preserve"> Time!AV$62</f>
        <v>Forecast</v>
      </c>
      <c r="AW3" s="750" t="str">
        <f xml:space="preserve"> Time!AW$62</f>
        <v>Forecast</v>
      </c>
      <c r="AX3" s="750" t="str">
        <f xml:space="preserve"> Time!AX$62</f>
        <v>Forecast</v>
      </c>
      <c r="AY3" s="750" t="str">
        <f xml:space="preserve"> Time!AY$62</f>
        <v>Forecast</v>
      </c>
      <c r="AZ3" s="750" t="str">
        <f xml:space="preserve"> Time!AZ$62</f>
        <v>Forecast</v>
      </c>
      <c r="BA3" s="750" t="str">
        <f xml:space="preserve"> Time!BA$62</f>
        <v>Forecast</v>
      </c>
      <c r="BB3" s="750" t="str">
        <f xml:space="preserve"> Time!BB$62</f>
        <v>Forecast</v>
      </c>
      <c r="BC3" s="750" t="str">
        <f xml:space="preserve"> Time!BC$62</f>
        <v>Forecast</v>
      </c>
      <c r="BD3" s="750" t="str">
        <f xml:space="preserve"> Time!BD$62</f>
        <v>Forecast</v>
      </c>
      <c r="BE3" s="750" t="str">
        <f xml:space="preserve"> Time!BE$62</f>
        <v>Forecast</v>
      </c>
      <c r="BF3" s="750" t="str">
        <f xml:space="preserve"> Time!BF$62</f>
        <v>Forecast</v>
      </c>
      <c r="BG3" s="750" t="str">
        <f xml:space="preserve"> Time!BG$62</f>
        <v>Forecast</v>
      </c>
      <c r="BH3" s="750" t="str">
        <f xml:space="preserve"> Time!BH$62</f>
        <v>Forecast</v>
      </c>
      <c r="BI3" s="750" t="str">
        <f xml:space="preserve"> Time!BI$62</f>
        <v>Forecast</v>
      </c>
      <c r="BJ3" s="750" t="str">
        <f xml:space="preserve"> Time!BJ$62</f>
        <v>Forecast</v>
      </c>
      <c r="BK3" s="750" t="str">
        <f xml:space="preserve"> Time!BK$62</f>
        <v>Forecast</v>
      </c>
      <c r="BL3" s="750" t="str">
        <f xml:space="preserve"> Time!BL$62</f>
        <v>Forecast</v>
      </c>
      <c r="BM3" s="750" t="str">
        <f xml:space="preserve"> Time!BM$62</f>
        <v>Forecast</v>
      </c>
      <c r="BN3" s="750" t="str">
        <f xml:space="preserve"> Time!BN$62</f>
        <v>Forecast</v>
      </c>
      <c r="BO3" s="750" t="str">
        <f xml:space="preserve"> Time!BO$62</f>
        <v>Forecast</v>
      </c>
      <c r="BP3" s="750" t="str">
        <f xml:space="preserve"> Time!BP$62</f>
        <v>Forecast</v>
      </c>
      <c r="BQ3" s="750" t="str">
        <f xml:space="preserve"> Time!BQ$62</f>
        <v>Forecast</v>
      </c>
      <c r="BR3" s="750" t="str">
        <f xml:space="preserve"> Time!BR$62</f>
        <v>Forecast</v>
      </c>
      <c r="BS3" s="750" t="str">
        <f xml:space="preserve"> Time!BS$62</f>
        <v>Forecast</v>
      </c>
      <c r="BT3" s="750" t="str">
        <f xml:space="preserve"> Time!BT$62</f>
        <v>Forecast</v>
      </c>
      <c r="BU3" s="750" t="str">
        <f xml:space="preserve"> Time!BU$62</f>
        <v>Forecast</v>
      </c>
      <c r="BV3" s="750" t="str">
        <f xml:space="preserve"> Time!BV$62</f>
        <v>Forecast</v>
      </c>
      <c r="BW3" s="750" t="str">
        <f xml:space="preserve"> Time!BW$62</f>
        <v>Forecast</v>
      </c>
      <c r="BX3" s="750" t="str">
        <f xml:space="preserve"> Time!BX$62</f>
        <v>Forecast</v>
      </c>
      <c r="BY3" s="750" t="str">
        <f xml:space="preserve"> Time!BY$62</f>
        <v>Forecast</v>
      </c>
      <c r="BZ3" s="750" t="str">
        <f xml:space="preserve"> Time!BZ$62</f>
        <v>Forecast</v>
      </c>
      <c r="CA3" s="750" t="str">
        <f xml:space="preserve"> Time!CA$62</f>
        <v>Forecast</v>
      </c>
      <c r="CB3" s="750" t="str">
        <f xml:space="preserve"> Time!CB$62</f>
        <v>Forecast</v>
      </c>
      <c r="CC3" s="750" t="str">
        <f xml:space="preserve"> Time!CC$62</f>
        <v>Forecast</v>
      </c>
      <c r="CD3" s="750" t="str">
        <f xml:space="preserve"> Time!CD$62</f>
        <v>Forecast</v>
      </c>
      <c r="CE3" s="751" t="str">
        <f xml:space="preserve"> Time!CE$62</f>
        <v>Forecast</v>
      </c>
      <c r="CF3" s="751" t="str">
        <f xml:space="preserve"> Time!CF$62</f>
        <v>Forecast</v>
      </c>
    </row>
    <row r="4" spans="1:84" x14ac:dyDescent="0.25">
      <c r="A4" s="118"/>
      <c r="B4" s="354"/>
      <c r="C4" s="18"/>
      <c r="D4" s="19"/>
      <c r="E4" s="17" t="str">
        <f xml:space="preserve"> Time!E$78</f>
        <v>Financial year ending</v>
      </c>
      <c r="F4" s="17"/>
      <c r="G4" s="17"/>
      <c r="H4" s="17"/>
      <c r="I4" s="17"/>
      <c r="J4" s="19"/>
      <c r="K4" s="19"/>
      <c r="L4" s="19">
        <f xml:space="preserve"> Time!L$78</f>
        <v>43190</v>
      </c>
      <c r="M4" s="19">
        <f xml:space="preserve"> Time!M$78</f>
        <v>43555</v>
      </c>
      <c r="N4" s="19">
        <f xml:space="preserve"> Time!N$78</f>
        <v>43555</v>
      </c>
      <c r="O4" s="19">
        <f xml:space="preserve"> Time!O$78</f>
        <v>43555</v>
      </c>
      <c r="P4" s="19">
        <f xml:space="preserve"> Time!P$78</f>
        <v>43555</v>
      </c>
      <c r="Q4" s="19">
        <f xml:space="preserve"> Time!Q$78</f>
        <v>43555</v>
      </c>
      <c r="R4" s="19">
        <f xml:space="preserve"> Time!R$78</f>
        <v>43555</v>
      </c>
      <c r="S4" s="19">
        <f xml:space="preserve"> Time!S$78</f>
        <v>43555</v>
      </c>
      <c r="T4" s="19">
        <f xml:space="preserve"> Time!T$78</f>
        <v>43555</v>
      </c>
      <c r="U4" s="19">
        <f xml:space="preserve"> Time!U$78</f>
        <v>43555</v>
      </c>
      <c r="V4" s="19">
        <f xml:space="preserve"> Time!V$78</f>
        <v>43555</v>
      </c>
      <c r="W4" s="19">
        <f xml:space="preserve"> Time!W$78</f>
        <v>43555</v>
      </c>
      <c r="X4" s="19">
        <f xml:space="preserve"> Time!X$78</f>
        <v>43555</v>
      </c>
      <c r="Y4" s="19">
        <f xml:space="preserve"> Time!Y$78</f>
        <v>43921</v>
      </c>
      <c r="Z4" s="19">
        <f xml:space="preserve"> Time!Z$78</f>
        <v>43921</v>
      </c>
      <c r="AA4" s="19">
        <f xml:space="preserve"> Time!AA$78</f>
        <v>43921</v>
      </c>
      <c r="AB4" s="19">
        <f xml:space="preserve"> Time!AB$78</f>
        <v>43921</v>
      </c>
      <c r="AC4" s="19">
        <f xml:space="preserve"> Time!AC$78</f>
        <v>43921</v>
      </c>
      <c r="AD4" s="19">
        <f xml:space="preserve"> Time!AD$78</f>
        <v>43921</v>
      </c>
      <c r="AE4" s="19">
        <f xml:space="preserve"> Time!AE$78</f>
        <v>43921</v>
      </c>
      <c r="AF4" s="19">
        <f xml:space="preserve"> Time!AF$78</f>
        <v>43921</v>
      </c>
      <c r="AG4" s="19">
        <f xml:space="preserve"> Time!AG$78</f>
        <v>43921</v>
      </c>
      <c r="AH4" s="19">
        <f xml:space="preserve"> Time!AH$78</f>
        <v>43921</v>
      </c>
      <c r="AI4" s="19">
        <f xml:space="preserve"> Time!AI$78</f>
        <v>43921</v>
      </c>
      <c r="AJ4" s="19">
        <f xml:space="preserve"> Time!AJ$78</f>
        <v>43921</v>
      </c>
      <c r="AK4" s="19">
        <f xml:space="preserve"> Time!AK$78</f>
        <v>44286</v>
      </c>
      <c r="AL4" s="19">
        <f xml:space="preserve"> Time!AL$78</f>
        <v>44286</v>
      </c>
      <c r="AM4" s="19">
        <f xml:space="preserve"> Time!AM$78</f>
        <v>44286</v>
      </c>
      <c r="AN4" s="19">
        <f xml:space="preserve"> Time!AN$78</f>
        <v>44286</v>
      </c>
      <c r="AO4" s="19">
        <f xml:space="preserve"> Time!AO$78</f>
        <v>44286</v>
      </c>
      <c r="AP4" s="19">
        <f xml:space="preserve"> Time!AP$78</f>
        <v>44286</v>
      </c>
      <c r="AQ4" s="19">
        <f xml:space="preserve"> Time!AQ$78</f>
        <v>44286</v>
      </c>
      <c r="AR4" s="19">
        <f xml:space="preserve"> Time!AR$78</f>
        <v>44286</v>
      </c>
      <c r="AS4" s="19">
        <f xml:space="preserve"> Time!AS$78</f>
        <v>44286</v>
      </c>
      <c r="AT4" s="19">
        <f xml:space="preserve"> Time!AT$78</f>
        <v>44286</v>
      </c>
      <c r="AU4" s="19">
        <f xml:space="preserve"> Time!AU$78</f>
        <v>44286</v>
      </c>
      <c r="AV4" s="19">
        <f xml:space="preserve"> Time!AV$78</f>
        <v>44286</v>
      </c>
      <c r="AW4" s="19">
        <f xml:space="preserve"> Time!AW$78</f>
        <v>44651</v>
      </c>
      <c r="AX4" s="19">
        <f xml:space="preserve"> Time!AX$78</f>
        <v>44651</v>
      </c>
      <c r="AY4" s="19">
        <f xml:space="preserve"> Time!AY$78</f>
        <v>44651</v>
      </c>
      <c r="AZ4" s="19">
        <f xml:space="preserve"> Time!AZ$78</f>
        <v>44651</v>
      </c>
      <c r="BA4" s="19">
        <f xml:space="preserve"> Time!BA$78</f>
        <v>44651</v>
      </c>
      <c r="BB4" s="19">
        <f xml:space="preserve"> Time!BB$78</f>
        <v>44651</v>
      </c>
      <c r="BC4" s="19">
        <f xml:space="preserve"> Time!BC$78</f>
        <v>44651</v>
      </c>
      <c r="BD4" s="19">
        <f xml:space="preserve"> Time!BD$78</f>
        <v>44651</v>
      </c>
      <c r="BE4" s="19">
        <f xml:space="preserve"> Time!BE$78</f>
        <v>44651</v>
      </c>
      <c r="BF4" s="19">
        <f xml:space="preserve"> Time!BF$78</f>
        <v>44651</v>
      </c>
      <c r="BG4" s="19">
        <f xml:space="preserve"> Time!BG$78</f>
        <v>44651</v>
      </c>
      <c r="BH4" s="19">
        <f xml:space="preserve"> Time!BH$78</f>
        <v>44651</v>
      </c>
      <c r="BI4" s="19">
        <f xml:space="preserve"> Time!BI$78</f>
        <v>45016</v>
      </c>
      <c r="BJ4" s="19">
        <f xml:space="preserve"> Time!BJ$78</f>
        <v>45016</v>
      </c>
      <c r="BK4" s="19">
        <f xml:space="preserve"> Time!BK$78</f>
        <v>45016</v>
      </c>
      <c r="BL4" s="19">
        <f xml:space="preserve"> Time!BL$78</f>
        <v>45016</v>
      </c>
      <c r="BM4" s="19">
        <f xml:space="preserve"> Time!BM$78</f>
        <v>45016</v>
      </c>
      <c r="BN4" s="19">
        <f xml:space="preserve"> Time!BN$78</f>
        <v>45016</v>
      </c>
      <c r="BO4" s="19">
        <f xml:space="preserve"> Time!BO$78</f>
        <v>45016</v>
      </c>
      <c r="BP4" s="19">
        <f xml:space="preserve"> Time!BP$78</f>
        <v>45016</v>
      </c>
      <c r="BQ4" s="19">
        <f xml:space="preserve"> Time!BQ$78</f>
        <v>45016</v>
      </c>
      <c r="BR4" s="19">
        <f xml:space="preserve"> Time!BR$78</f>
        <v>45016</v>
      </c>
      <c r="BS4" s="19">
        <f xml:space="preserve"> Time!BS$78</f>
        <v>45016</v>
      </c>
      <c r="BT4" s="19">
        <f xml:space="preserve"> Time!BT$78</f>
        <v>45016</v>
      </c>
      <c r="BU4" s="19">
        <f xml:space="preserve"> Time!BU$78</f>
        <v>45382</v>
      </c>
      <c r="BV4" s="19">
        <f xml:space="preserve"> Time!BV$78</f>
        <v>45382</v>
      </c>
      <c r="BW4" s="19">
        <f xml:space="preserve"> Time!BW$78</f>
        <v>45382</v>
      </c>
      <c r="BX4" s="19">
        <f xml:space="preserve"> Time!BX$78</f>
        <v>45382</v>
      </c>
      <c r="BY4" s="19">
        <f xml:space="preserve"> Time!BY$78</f>
        <v>45382</v>
      </c>
      <c r="BZ4" s="19">
        <f xml:space="preserve"> Time!BZ$78</f>
        <v>45382</v>
      </c>
      <c r="CA4" s="19">
        <f xml:space="preserve"> Time!CA$78</f>
        <v>45382</v>
      </c>
      <c r="CB4" s="19">
        <f xml:space="preserve"> Time!CB$78</f>
        <v>45382</v>
      </c>
      <c r="CC4" s="19">
        <f xml:space="preserve"> Time!CC$78</f>
        <v>45382</v>
      </c>
      <c r="CD4" s="19">
        <f xml:space="preserve"> Time!CD$78</f>
        <v>45382</v>
      </c>
      <c r="CE4" s="19">
        <f xml:space="preserve"> Time!CE$78</f>
        <v>45382</v>
      </c>
      <c r="CF4" s="19">
        <f xml:space="preserve"> Time!CF$78</f>
        <v>45382</v>
      </c>
    </row>
    <row r="5" spans="1:84" x14ac:dyDescent="0.25">
      <c r="A5" s="36"/>
      <c r="B5" s="99"/>
      <c r="C5" s="41"/>
      <c r="D5" s="37"/>
      <c r="E5" s="35" t="str">
        <f xml:space="preserve"> Time!E$11</f>
        <v>Model column counter</v>
      </c>
      <c r="F5" s="52" t="s">
        <v>8</v>
      </c>
      <c r="G5" s="116" t="s">
        <v>9</v>
      </c>
      <c r="H5" s="116" t="s">
        <v>15</v>
      </c>
      <c r="I5" s="116" t="s">
        <v>16</v>
      </c>
      <c r="J5" s="52" t="s">
        <v>10</v>
      </c>
      <c r="K5" s="37"/>
      <c r="L5" s="37">
        <f xml:space="preserve"> Time!L$11</f>
        <v>1</v>
      </c>
      <c r="M5" s="37">
        <f xml:space="preserve"> Time!M$11</f>
        <v>2</v>
      </c>
      <c r="N5" s="37">
        <f xml:space="preserve"> Time!N$11</f>
        <v>3</v>
      </c>
      <c r="O5" s="37">
        <f xml:space="preserve"> Time!O$11</f>
        <v>4</v>
      </c>
      <c r="P5" s="37">
        <f xml:space="preserve"> Time!P$11</f>
        <v>5</v>
      </c>
      <c r="Q5" s="37">
        <f xml:space="preserve"> Time!Q$11</f>
        <v>6</v>
      </c>
      <c r="R5" s="37">
        <f xml:space="preserve"> Time!R$11</f>
        <v>7</v>
      </c>
      <c r="S5" s="37">
        <f xml:space="preserve"> Time!S$11</f>
        <v>8</v>
      </c>
      <c r="T5" s="37">
        <f xml:space="preserve"> Time!T$11</f>
        <v>9</v>
      </c>
      <c r="U5" s="37">
        <f xml:space="preserve"> Time!U$11</f>
        <v>10</v>
      </c>
      <c r="V5" s="37">
        <f xml:space="preserve"> Time!V$11</f>
        <v>11</v>
      </c>
      <c r="W5" s="37">
        <f xml:space="preserve"> Time!W$11</f>
        <v>12</v>
      </c>
      <c r="X5" s="37">
        <f xml:space="preserve"> Time!X$11</f>
        <v>13</v>
      </c>
      <c r="Y5" s="37">
        <f xml:space="preserve"> Time!Y$11</f>
        <v>14</v>
      </c>
      <c r="Z5" s="37">
        <f xml:space="preserve"> Time!Z$11</f>
        <v>15</v>
      </c>
      <c r="AA5" s="37">
        <f xml:space="preserve"> Time!AA$11</f>
        <v>16</v>
      </c>
      <c r="AB5" s="37">
        <f xml:space="preserve"> Time!AB$11</f>
        <v>17</v>
      </c>
      <c r="AC5" s="37">
        <f xml:space="preserve"> Time!AC$11</f>
        <v>18</v>
      </c>
      <c r="AD5" s="37">
        <f xml:space="preserve"> Time!AD$11</f>
        <v>19</v>
      </c>
      <c r="AE5" s="37">
        <f xml:space="preserve"> Time!AE$11</f>
        <v>20</v>
      </c>
      <c r="AF5" s="37">
        <f xml:space="preserve"> Time!AF$11</f>
        <v>21</v>
      </c>
      <c r="AG5" s="37">
        <f xml:space="preserve"> Time!AG$11</f>
        <v>22</v>
      </c>
      <c r="AH5" s="37">
        <f xml:space="preserve"> Time!AH$11</f>
        <v>23</v>
      </c>
      <c r="AI5" s="37">
        <f xml:space="preserve"> Time!AI$11</f>
        <v>24</v>
      </c>
      <c r="AJ5" s="37">
        <f xml:space="preserve"> Time!AJ$11</f>
        <v>25</v>
      </c>
      <c r="AK5" s="37">
        <f xml:space="preserve"> Time!AK$11</f>
        <v>26</v>
      </c>
      <c r="AL5" s="37">
        <f xml:space="preserve"> Time!AL$11</f>
        <v>27</v>
      </c>
      <c r="AM5" s="37">
        <f xml:space="preserve"> Time!AM$11</f>
        <v>28</v>
      </c>
      <c r="AN5" s="37">
        <f xml:space="preserve"> Time!AN$11</f>
        <v>29</v>
      </c>
      <c r="AO5" s="37">
        <f xml:space="preserve"> Time!AO$11</f>
        <v>30</v>
      </c>
      <c r="AP5" s="37">
        <f xml:space="preserve"> Time!AP$11</f>
        <v>31</v>
      </c>
      <c r="AQ5" s="37">
        <f xml:space="preserve"> Time!AQ$11</f>
        <v>32</v>
      </c>
      <c r="AR5" s="37">
        <f xml:space="preserve"> Time!AR$11</f>
        <v>33</v>
      </c>
      <c r="AS5" s="37">
        <f xml:space="preserve"> Time!AS$11</f>
        <v>34</v>
      </c>
      <c r="AT5" s="37">
        <f xml:space="preserve"> Time!AT$11</f>
        <v>35</v>
      </c>
      <c r="AU5" s="37">
        <f xml:space="preserve"> Time!AU$11</f>
        <v>36</v>
      </c>
      <c r="AV5" s="37">
        <f xml:space="preserve"> Time!AV$11</f>
        <v>37</v>
      </c>
      <c r="AW5" s="37">
        <f xml:space="preserve"> Time!AW$11</f>
        <v>38</v>
      </c>
      <c r="AX5" s="37">
        <f xml:space="preserve"> Time!AX$11</f>
        <v>39</v>
      </c>
      <c r="AY5" s="37">
        <f xml:space="preserve"> Time!AY$11</f>
        <v>40</v>
      </c>
      <c r="AZ5" s="37">
        <f xml:space="preserve"> Time!AZ$11</f>
        <v>41</v>
      </c>
      <c r="BA5" s="37">
        <f xml:space="preserve"> Time!BA$11</f>
        <v>42</v>
      </c>
      <c r="BB5" s="37">
        <f xml:space="preserve"> Time!BB$11</f>
        <v>43</v>
      </c>
      <c r="BC5" s="37">
        <f xml:space="preserve"> Time!BC$11</f>
        <v>44</v>
      </c>
      <c r="BD5" s="37">
        <f xml:space="preserve"> Time!BD$11</f>
        <v>45</v>
      </c>
      <c r="BE5" s="37">
        <f xml:space="preserve"> Time!BE$11</f>
        <v>46</v>
      </c>
      <c r="BF5" s="37">
        <f xml:space="preserve"> Time!BF$11</f>
        <v>47</v>
      </c>
      <c r="BG5" s="37">
        <f xml:space="preserve"> Time!BG$11</f>
        <v>48</v>
      </c>
      <c r="BH5" s="37">
        <f xml:space="preserve"> Time!BH$11</f>
        <v>49</v>
      </c>
      <c r="BI5" s="37">
        <f xml:space="preserve"> Time!BI$11</f>
        <v>50</v>
      </c>
      <c r="BJ5" s="37">
        <f xml:space="preserve"> Time!BJ$11</f>
        <v>51</v>
      </c>
      <c r="BK5" s="37">
        <f xml:space="preserve"> Time!BK$11</f>
        <v>52</v>
      </c>
      <c r="BL5" s="37">
        <f xml:space="preserve"> Time!BL$11</f>
        <v>53</v>
      </c>
      <c r="BM5" s="37">
        <f xml:space="preserve"> Time!BM$11</f>
        <v>54</v>
      </c>
      <c r="BN5" s="37">
        <f xml:space="preserve"> Time!BN$11</f>
        <v>55</v>
      </c>
      <c r="BO5" s="37">
        <f xml:space="preserve"> Time!BO$11</f>
        <v>56</v>
      </c>
      <c r="BP5" s="37">
        <f xml:space="preserve"> Time!BP$11</f>
        <v>57</v>
      </c>
      <c r="BQ5" s="37">
        <f xml:space="preserve"> Time!BQ$11</f>
        <v>58</v>
      </c>
      <c r="BR5" s="37">
        <f xml:space="preserve"> Time!BR$11</f>
        <v>59</v>
      </c>
      <c r="BS5" s="37">
        <f xml:space="preserve"> Time!BS$11</f>
        <v>60</v>
      </c>
      <c r="BT5" s="37">
        <f xml:space="preserve"> Time!BT$11</f>
        <v>61</v>
      </c>
      <c r="BU5" s="37">
        <f xml:space="preserve"> Time!BU$11</f>
        <v>62</v>
      </c>
      <c r="BV5" s="37">
        <f xml:space="preserve"> Time!BV$11</f>
        <v>63</v>
      </c>
      <c r="BW5" s="37">
        <f xml:space="preserve"> Time!BW$11</f>
        <v>64</v>
      </c>
      <c r="BX5" s="37">
        <f xml:space="preserve"> Time!BX$11</f>
        <v>65</v>
      </c>
      <c r="BY5" s="37">
        <f xml:space="preserve"> Time!BY$11</f>
        <v>66</v>
      </c>
      <c r="BZ5" s="37">
        <f xml:space="preserve"> Time!BZ$11</f>
        <v>67</v>
      </c>
      <c r="CA5" s="37">
        <f xml:space="preserve"> Time!CA$11</f>
        <v>68</v>
      </c>
      <c r="CB5" s="37">
        <f xml:space="preserve"> Time!CB$11</f>
        <v>69</v>
      </c>
      <c r="CC5" s="37">
        <f xml:space="preserve"> Time!CC$11</f>
        <v>70</v>
      </c>
      <c r="CD5" s="37">
        <f xml:space="preserve"> Time!CD$11</f>
        <v>71</v>
      </c>
      <c r="CE5" s="37">
        <f xml:space="preserve"> Time!CE$11</f>
        <v>72</v>
      </c>
      <c r="CF5" s="37">
        <f xml:space="preserve"> Time!CF$11</f>
        <v>73</v>
      </c>
    </row>
    <row r="6" spans="1:84" x14ac:dyDescent="0.25">
      <c r="F6" s="116"/>
      <c r="G6" s="116"/>
      <c r="H6" s="116"/>
      <c r="I6" s="116"/>
      <c r="J6" s="52"/>
      <c r="AE6" s="334"/>
      <c r="AF6" s="334"/>
      <c r="AG6" s="334"/>
      <c r="AH6" s="334"/>
      <c r="AI6" s="334"/>
      <c r="CF6" s="417"/>
    </row>
    <row r="7" spans="1:84" s="239" customFormat="1" x14ac:dyDescent="0.25">
      <c r="A7" s="233" t="s">
        <v>210</v>
      </c>
      <c r="B7" s="377"/>
      <c r="C7" s="234"/>
      <c r="D7" s="235"/>
      <c r="E7" s="236"/>
      <c r="F7" s="237"/>
      <c r="G7" s="236"/>
      <c r="H7" s="236"/>
      <c r="I7" s="236"/>
      <c r="J7" s="549"/>
      <c r="K7" s="549"/>
      <c r="L7" s="549"/>
      <c r="M7" s="549"/>
      <c r="N7" s="549"/>
      <c r="O7" s="549"/>
      <c r="P7" s="549"/>
      <c r="Q7" s="549"/>
      <c r="R7" s="549"/>
      <c r="S7" s="549"/>
      <c r="T7" s="549"/>
      <c r="U7" s="549"/>
      <c r="V7" s="549"/>
      <c r="W7" s="549"/>
      <c r="X7" s="549"/>
      <c r="Y7" s="549"/>
      <c r="Z7" s="549"/>
      <c r="AA7" s="549"/>
      <c r="AB7" s="549"/>
      <c r="AC7" s="549"/>
      <c r="AD7" s="549"/>
      <c r="AE7" s="549"/>
      <c r="AF7" s="549"/>
      <c r="AG7" s="549"/>
      <c r="AH7" s="549"/>
      <c r="AI7" s="549"/>
      <c r="AJ7" s="549"/>
      <c r="AK7" s="549"/>
      <c r="AL7" s="549"/>
      <c r="AM7" s="549"/>
      <c r="AN7" s="549"/>
      <c r="AO7" s="549"/>
      <c r="AP7" s="549"/>
      <c r="AQ7" s="549"/>
      <c r="AR7" s="549"/>
      <c r="AS7" s="549"/>
      <c r="AT7" s="549"/>
      <c r="AU7" s="549"/>
      <c r="AV7" s="549"/>
      <c r="AW7" s="549"/>
      <c r="AX7" s="549"/>
      <c r="AY7" s="549"/>
      <c r="AZ7" s="549"/>
      <c r="BA7" s="549"/>
      <c r="BB7" s="549"/>
      <c r="BC7" s="549"/>
      <c r="BD7" s="549"/>
      <c r="BE7" s="549"/>
      <c r="BF7" s="549"/>
      <c r="BG7" s="549"/>
      <c r="BH7" s="549"/>
      <c r="BI7" s="549"/>
      <c r="BJ7" s="549"/>
      <c r="BK7" s="549"/>
      <c r="BL7" s="549"/>
      <c r="BM7" s="549"/>
      <c r="BN7" s="549"/>
      <c r="BO7" s="549"/>
      <c r="BP7" s="549"/>
      <c r="BQ7" s="549"/>
      <c r="BR7" s="549"/>
      <c r="BS7" s="549"/>
      <c r="BT7" s="549"/>
      <c r="BU7" s="549"/>
      <c r="BV7" s="549"/>
      <c r="BW7" s="549"/>
      <c r="BX7" s="549"/>
      <c r="BY7" s="549"/>
      <c r="BZ7" s="549"/>
      <c r="CA7" s="549"/>
      <c r="CB7" s="549"/>
      <c r="CC7" s="549"/>
      <c r="CD7" s="549"/>
      <c r="CE7" s="549"/>
      <c r="CF7" s="549"/>
    </row>
    <row r="8" spans="1:84" s="178" customFormat="1" x14ac:dyDescent="0.25">
      <c r="A8" s="182"/>
      <c r="B8" s="350"/>
      <c r="C8" s="183"/>
      <c r="D8" s="180"/>
      <c r="E8" s="181"/>
      <c r="F8" s="181"/>
      <c r="G8" s="181"/>
      <c r="H8" s="181"/>
      <c r="I8" s="181"/>
      <c r="J8" s="334"/>
      <c r="K8" s="334"/>
      <c r="L8" s="334"/>
      <c r="M8" s="334"/>
      <c r="N8" s="334"/>
      <c r="O8" s="334"/>
      <c r="P8" s="334"/>
      <c r="Q8" s="334"/>
      <c r="R8" s="334"/>
      <c r="S8" s="334"/>
      <c r="T8" s="334"/>
      <c r="U8" s="334"/>
      <c r="V8" s="334"/>
      <c r="W8" s="334"/>
      <c r="X8" s="334"/>
      <c r="Y8" s="334"/>
      <c r="Z8" s="334"/>
      <c r="AA8" s="334"/>
      <c r="AB8" s="334"/>
      <c r="AC8" s="334"/>
      <c r="AD8" s="334"/>
      <c r="AE8" s="417"/>
      <c r="AF8" s="417"/>
      <c r="AG8" s="417"/>
      <c r="AH8" s="417"/>
      <c r="AI8" s="417"/>
      <c r="AJ8" s="417"/>
      <c r="AK8" s="417"/>
      <c r="AL8" s="417"/>
      <c r="AM8" s="417"/>
      <c r="AN8" s="417"/>
      <c r="AO8" s="417"/>
      <c r="AP8" s="417"/>
      <c r="AQ8" s="417"/>
      <c r="AR8" s="417"/>
      <c r="AS8" s="417"/>
      <c r="AT8" s="417"/>
      <c r="AU8" s="417"/>
      <c r="AV8" s="417"/>
      <c r="AW8" s="417"/>
      <c r="AX8" s="417"/>
      <c r="AY8" s="417"/>
      <c r="AZ8" s="417"/>
      <c r="BA8" s="417"/>
      <c r="BB8" s="417"/>
      <c r="BC8" s="417"/>
      <c r="BD8" s="417"/>
      <c r="BE8" s="417"/>
      <c r="BF8" s="417"/>
      <c r="BG8" s="417"/>
      <c r="BH8" s="417"/>
      <c r="BI8" s="417"/>
      <c r="BJ8" s="417"/>
      <c r="BK8" s="417"/>
      <c r="BL8" s="417"/>
      <c r="BM8" s="417"/>
      <c r="BN8" s="417"/>
      <c r="BO8" s="417"/>
      <c r="BP8" s="417"/>
      <c r="BQ8" s="417"/>
      <c r="BR8" s="417"/>
      <c r="BS8" s="417"/>
      <c r="BT8" s="417"/>
      <c r="BU8" s="417"/>
      <c r="BV8" s="417"/>
      <c r="BW8" s="417"/>
      <c r="BX8" s="417"/>
      <c r="BY8" s="417"/>
      <c r="BZ8" s="417"/>
      <c r="CA8" s="417"/>
      <c r="CB8" s="417"/>
      <c r="CC8" s="417"/>
      <c r="CD8" s="417"/>
      <c r="CE8" s="417"/>
      <c r="CF8" s="417"/>
    </row>
    <row r="9" spans="1:84" s="362" customFormat="1" x14ac:dyDescent="0.25">
      <c r="A9" s="368"/>
      <c r="B9" s="375" t="s">
        <v>144</v>
      </c>
      <c r="C9" s="368"/>
      <c r="D9" s="368"/>
      <c r="E9" s="368"/>
      <c r="F9" s="368"/>
      <c r="G9" s="368"/>
      <c r="H9" s="368"/>
      <c r="I9" s="368"/>
      <c r="J9" s="410"/>
      <c r="K9" s="410"/>
      <c r="L9" s="410"/>
      <c r="M9" s="410"/>
      <c r="N9" s="410"/>
      <c r="O9" s="410"/>
      <c r="P9" s="410"/>
      <c r="Q9" s="410"/>
      <c r="R9" s="410"/>
      <c r="S9" s="410"/>
      <c r="T9" s="410"/>
      <c r="U9" s="410"/>
      <c r="V9" s="410"/>
      <c r="W9" s="410"/>
      <c r="X9" s="410"/>
      <c r="Y9" s="410"/>
      <c r="Z9" s="410"/>
      <c r="AA9" s="410"/>
      <c r="AB9" s="410"/>
      <c r="AC9" s="410"/>
      <c r="AD9" s="410"/>
      <c r="AE9" s="410"/>
      <c r="AF9" s="410"/>
      <c r="AG9" s="410"/>
      <c r="AH9" s="410"/>
      <c r="AI9" s="410"/>
      <c r="AJ9" s="410"/>
      <c r="AK9" s="410"/>
      <c r="AL9" s="410"/>
      <c r="AM9" s="410"/>
      <c r="AN9" s="410"/>
      <c r="AO9" s="410"/>
      <c r="AP9" s="410"/>
      <c r="AQ9" s="410"/>
      <c r="AR9" s="410"/>
      <c r="AS9" s="410"/>
      <c r="AT9" s="410"/>
      <c r="AU9" s="410"/>
      <c r="AV9" s="410"/>
      <c r="AW9" s="410"/>
      <c r="AX9" s="410"/>
      <c r="AY9" s="410"/>
      <c r="AZ9" s="410"/>
      <c r="BA9" s="410"/>
      <c r="BB9" s="410"/>
      <c r="BC9" s="410"/>
      <c r="BD9" s="410"/>
      <c r="BE9" s="410"/>
      <c r="BF9" s="410"/>
      <c r="BG9" s="410"/>
      <c r="BH9" s="410"/>
      <c r="BI9" s="410"/>
      <c r="BJ9" s="410"/>
      <c r="BK9" s="410"/>
      <c r="BL9" s="410"/>
      <c r="BM9" s="410"/>
      <c r="BN9" s="410"/>
      <c r="BO9" s="410"/>
      <c r="BP9" s="410"/>
      <c r="BQ9" s="410"/>
      <c r="BR9" s="410"/>
      <c r="BS9" s="410"/>
      <c r="BT9" s="410"/>
      <c r="BU9" s="410"/>
      <c r="BV9" s="410"/>
      <c r="BW9" s="410"/>
      <c r="BX9" s="410"/>
      <c r="BY9" s="410"/>
      <c r="BZ9" s="410"/>
      <c r="CA9" s="410"/>
      <c r="CB9" s="410"/>
      <c r="CC9" s="410"/>
      <c r="CD9" s="410"/>
      <c r="CE9" s="410"/>
      <c r="CF9" s="410"/>
    </row>
    <row r="10" spans="1:84" s="178" customFormat="1" x14ac:dyDescent="0.25">
      <c r="A10" s="182"/>
      <c r="B10" s="350"/>
      <c r="C10" s="183"/>
      <c r="D10" s="180"/>
      <c r="E10" s="181"/>
      <c r="F10" s="181"/>
      <c r="G10" s="181"/>
      <c r="H10" s="181"/>
      <c r="I10" s="181"/>
      <c r="J10" s="334"/>
      <c r="K10" s="334"/>
      <c r="L10" s="334"/>
      <c r="M10" s="334"/>
      <c r="N10" s="334"/>
      <c r="O10" s="334"/>
      <c r="P10" s="334"/>
      <c r="Q10" s="334"/>
      <c r="R10" s="334"/>
      <c r="S10" s="334"/>
      <c r="T10" s="334"/>
      <c r="U10" s="334"/>
      <c r="V10" s="334"/>
      <c r="W10" s="334"/>
      <c r="X10" s="334"/>
      <c r="Y10" s="334"/>
      <c r="Z10" s="334"/>
      <c r="AA10" s="334"/>
      <c r="AB10" s="334"/>
      <c r="AC10" s="334"/>
      <c r="AD10" s="334"/>
      <c r="AE10" s="417"/>
      <c r="AF10" s="417"/>
      <c r="AG10" s="417"/>
      <c r="AH10" s="417"/>
      <c r="AI10" s="417"/>
      <c r="AJ10" s="417"/>
      <c r="AK10" s="417"/>
      <c r="AL10" s="417"/>
      <c r="AM10" s="417"/>
      <c r="AN10" s="417"/>
      <c r="AO10" s="417"/>
      <c r="AP10" s="417"/>
      <c r="AQ10" s="417"/>
      <c r="AR10" s="417"/>
      <c r="AS10" s="417"/>
      <c r="AT10" s="417"/>
      <c r="AU10" s="417"/>
      <c r="AV10" s="417"/>
      <c r="AW10" s="417"/>
      <c r="AX10" s="417"/>
      <c r="AY10" s="417"/>
      <c r="AZ10" s="417"/>
      <c r="BA10" s="417"/>
      <c r="BB10" s="417"/>
      <c r="BC10" s="417"/>
      <c r="BD10" s="417"/>
      <c r="BE10" s="417"/>
      <c r="BF10" s="417"/>
      <c r="BG10" s="417"/>
      <c r="BH10" s="417"/>
      <c r="BI10" s="417"/>
      <c r="BJ10" s="417"/>
      <c r="BK10" s="417"/>
      <c r="BL10" s="417"/>
      <c r="BM10" s="417"/>
      <c r="BN10" s="417"/>
      <c r="BO10" s="417"/>
      <c r="BP10" s="417"/>
      <c r="BQ10" s="417"/>
      <c r="BR10" s="417"/>
      <c r="BS10" s="417"/>
      <c r="BT10" s="417"/>
      <c r="BU10" s="417"/>
      <c r="BV10" s="417"/>
      <c r="BW10" s="417"/>
      <c r="BX10" s="417"/>
      <c r="BY10" s="417"/>
      <c r="BZ10" s="417"/>
      <c r="CA10" s="417"/>
      <c r="CB10" s="417"/>
      <c r="CC10" s="417"/>
      <c r="CD10" s="417"/>
      <c r="CE10" s="417"/>
      <c r="CF10" s="417"/>
    </row>
    <row r="11" spans="1:84" s="187" customFormat="1" x14ac:dyDescent="0.25">
      <c r="A11" s="240"/>
      <c r="B11" s="578"/>
      <c r="C11" s="240"/>
      <c r="D11" s="241"/>
      <c r="E11" s="240" t="str">
        <f xml:space="preserve"> Time!E$27</f>
        <v>Model period beginning</v>
      </c>
      <c r="F11" s="240">
        <f xml:space="preserve"> Time!F$27</f>
        <v>0</v>
      </c>
      <c r="G11" s="240" t="str">
        <f xml:space="preserve"> Time!G$27</f>
        <v>date</v>
      </c>
      <c r="H11" s="240">
        <f xml:space="preserve"> Time!H$27</f>
        <v>0</v>
      </c>
      <c r="I11" s="240">
        <f xml:space="preserve"> Time!I$27</f>
        <v>0</v>
      </c>
      <c r="J11" s="240">
        <f xml:space="preserve"> Time!J$27</f>
        <v>0</v>
      </c>
      <c r="K11" s="240">
        <f xml:space="preserve"> Time!K$27</f>
        <v>0</v>
      </c>
      <c r="L11" s="207">
        <f xml:space="preserve"> Time!L$27</f>
        <v>43160</v>
      </c>
      <c r="M11" s="207">
        <f xml:space="preserve"> Time!M$27</f>
        <v>43191</v>
      </c>
      <c r="N11" s="207">
        <f xml:space="preserve"> Time!N$27</f>
        <v>43221</v>
      </c>
      <c r="O11" s="207">
        <f xml:space="preserve"> Time!O$27</f>
        <v>43252</v>
      </c>
      <c r="P11" s="207">
        <f xml:space="preserve"> Time!P$27</f>
        <v>43282</v>
      </c>
      <c r="Q11" s="207">
        <f xml:space="preserve"> Time!Q$27</f>
        <v>43313</v>
      </c>
      <c r="R11" s="207">
        <f xml:space="preserve"> Time!R$27</f>
        <v>43344</v>
      </c>
      <c r="S11" s="207">
        <f xml:space="preserve"> Time!S$27</f>
        <v>43374</v>
      </c>
      <c r="T11" s="207">
        <f xml:space="preserve"> Time!T$27</f>
        <v>43405</v>
      </c>
      <c r="U11" s="207">
        <f xml:space="preserve"> Time!U$27</f>
        <v>43435</v>
      </c>
      <c r="V11" s="207">
        <f xml:space="preserve"> Time!V$27</f>
        <v>43466</v>
      </c>
      <c r="W11" s="207">
        <f xml:space="preserve"> Time!W$27</f>
        <v>43497</v>
      </c>
      <c r="X11" s="207">
        <f xml:space="preserve"> Time!X$27</f>
        <v>43525</v>
      </c>
      <c r="Y11" s="207">
        <f xml:space="preserve"> Time!Y$27</f>
        <v>43556</v>
      </c>
      <c r="Z11" s="207">
        <f xml:space="preserve"> Time!Z$27</f>
        <v>43586</v>
      </c>
      <c r="AA11" s="207">
        <f xml:space="preserve"> Time!AA$27</f>
        <v>43617</v>
      </c>
      <c r="AB11" s="207">
        <f xml:space="preserve"> Time!AB$27</f>
        <v>43647</v>
      </c>
      <c r="AC11" s="207">
        <f xml:space="preserve"> Time!AC$27</f>
        <v>43678</v>
      </c>
      <c r="AD11" s="207">
        <f xml:space="preserve"> Time!AD$27</f>
        <v>43709</v>
      </c>
      <c r="AE11" s="207">
        <f xml:space="preserve"> Time!AE$27</f>
        <v>43739</v>
      </c>
      <c r="AF11" s="207">
        <f xml:space="preserve"> Time!AF$27</f>
        <v>43770</v>
      </c>
      <c r="AG11" s="207">
        <f xml:space="preserve"> Time!AG$27</f>
        <v>43800</v>
      </c>
      <c r="AH11" s="207">
        <f xml:space="preserve"> Time!AH$27</f>
        <v>43831</v>
      </c>
      <c r="AI11" s="207">
        <f xml:space="preserve"> Time!AI$27</f>
        <v>43862</v>
      </c>
      <c r="AJ11" s="207">
        <f xml:space="preserve"> Time!AJ$27</f>
        <v>43891</v>
      </c>
      <c r="AK11" s="207">
        <f xml:space="preserve"> Time!AK$27</f>
        <v>43922</v>
      </c>
      <c r="AL11" s="207">
        <f xml:space="preserve"> Time!AL$27</f>
        <v>43952</v>
      </c>
      <c r="AM11" s="207">
        <f xml:space="preserve"> Time!AM$27</f>
        <v>43983</v>
      </c>
      <c r="AN11" s="207">
        <f xml:space="preserve"> Time!AN$27</f>
        <v>44013</v>
      </c>
      <c r="AO11" s="207">
        <f xml:space="preserve"> Time!AO$27</f>
        <v>44044</v>
      </c>
      <c r="AP11" s="207">
        <f xml:space="preserve"> Time!AP$27</f>
        <v>44075</v>
      </c>
      <c r="AQ11" s="207">
        <f xml:space="preserve"> Time!AQ$27</f>
        <v>44105</v>
      </c>
      <c r="AR11" s="207">
        <f xml:space="preserve"> Time!AR$27</f>
        <v>44136</v>
      </c>
      <c r="AS11" s="207">
        <f xml:space="preserve"> Time!AS$27</f>
        <v>44166</v>
      </c>
      <c r="AT11" s="207">
        <f xml:space="preserve"> Time!AT$27</f>
        <v>44197</v>
      </c>
      <c r="AU11" s="207">
        <f xml:space="preserve"> Time!AU$27</f>
        <v>44228</v>
      </c>
      <c r="AV11" s="207">
        <f xml:space="preserve"> Time!AV$27</f>
        <v>44256</v>
      </c>
      <c r="AW11" s="207">
        <f xml:space="preserve"> Time!AW$27</f>
        <v>44287</v>
      </c>
      <c r="AX11" s="207">
        <f xml:space="preserve"> Time!AX$27</f>
        <v>44317</v>
      </c>
      <c r="AY11" s="207">
        <f xml:space="preserve"> Time!AY$27</f>
        <v>44348</v>
      </c>
      <c r="AZ11" s="207">
        <f xml:space="preserve"> Time!AZ$27</f>
        <v>44378</v>
      </c>
      <c r="BA11" s="207">
        <f xml:space="preserve"> Time!BA$27</f>
        <v>44409</v>
      </c>
      <c r="BB11" s="207">
        <f xml:space="preserve"> Time!BB$27</f>
        <v>44440</v>
      </c>
      <c r="BC11" s="207">
        <f xml:space="preserve"> Time!BC$27</f>
        <v>44470</v>
      </c>
      <c r="BD11" s="207">
        <f xml:space="preserve"> Time!BD$27</f>
        <v>44501</v>
      </c>
      <c r="BE11" s="207">
        <f xml:space="preserve"> Time!BE$27</f>
        <v>44531</v>
      </c>
      <c r="BF11" s="207">
        <f xml:space="preserve"> Time!BF$27</f>
        <v>44562</v>
      </c>
      <c r="BG11" s="207">
        <f xml:space="preserve"> Time!BG$27</f>
        <v>44593</v>
      </c>
      <c r="BH11" s="207">
        <f xml:space="preserve"> Time!BH$27</f>
        <v>44621</v>
      </c>
      <c r="BI11" s="207">
        <f xml:space="preserve"> Time!BI$27</f>
        <v>44652</v>
      </c>
      <c r="BJ11" s="207">
        <f xml:space="preserve"> Time!BJ$27</f>
        <v>44682</v>
      </c>
      <c r="BK11" s="207">
        <f xml:space="preserve"> Time!BK$27</f>
        <v>44713</v>
      </c>
      <c r="BL11" s="207">
        <f xml:space="preserve"> Time!BL$27</f>
        <v>44743</v>
      </c>
      <c r="BM11" s="207">
        <f xml:space="preserve"> Time!BM$27</f>
        <v>44774</v>
      </c>
      <c r="BN11" s="207">
        <f xml:space="preserve"> Time!BN$27</f>
        <v>44805</v>
      </c>
      <c r="BO11" s="207">
        <f xml:space="preserve"> Time!BO$27</f>
        <v>44835</v>
      </c>
      <c r="BP11" s="207">
        <f xml:space="preserve"> Time!BP$27</f>
        <v>44866</v>
      </c>
      <c r="BQ11" s="207">
        <f xml:space="preserve"> Time!BQ$27</f>
        <v>44896</v>
      </c>
      <c r="BR11" s="207">
        <f xml:space="preserve"> Time!BR$27</f>
        <v>44927</v>
      </c>
      <c r="BS11" s="207">
        <f xml:space="preserve"> Time!BS$27</f>
        <v>44958</v>
      </c>
      <c r="BT11" s="207">
        <f xml:space="preserve"> Time!BT$27</f>
        <v>44986</v>
      </c>
      <c r="BU11" s="207">
        <f xml:space="preserve"> Time!BU$27</f>
        <v>45017</v>
      </c>
      <c r="BV11" s="207">
        <f xml:space="preserve"> Time!BV$27</f>
        <v>45047</v>
      </c>
      <c r="BW11" s="207">
        <f xml:space="preserve"> Time!BW$27</f>
        <v>45078</v>
      </c>
      <c r="BX11" s="207">
        <f xml:space="preserve"> Time!BX$27</f>
        <v>45108</v>
      </c>
      <c r="BY11" s="207">
        <f xml:space="preserve"> Time!BY$27</f>
        <v>45139</v>
      </c>
      <c r="BZ11" s="207">
        <f xml:space="preserve"> Time!BZ$27</f>
        <v>45170</v>
      </c>
      <c r="CA11" s="207">
        <f xml:space="preserve"> Time!CA$27</f>
        <v>45200</v>
      </c>
      <c r="CB11" s="207">
        <f xml:space="preserve"> Time!CB$27</f>
        <v>45231</v>
      </c>
      <c r="CC11" s="207">
        <f xml:space="preserve"> Time!CC$27</f>
        <v>45261</v>
      </c>
      <c r="CD11" s="207">
        <f xml:space="preserve"> Time!CD$27</f>
        <v>45292</v>
      </c>
      <c r="CE11" s="207">
        <f xml:space="preserve"> Time!CE$27</f>
        <v>45323</v>
      </c>
      <c r="CF11" s="207">
        <f xml:space="preserve"> Time!CF$27</f>
        <v>45352</v>
      </c>
    </row>
    <row r="12" spans="1:84" s="178" customFormat="1" x14ac:dyDescent="0.25">
      <c r="A12" s="182"/>
      <c r="B12" s="350"/>
      <c r="C12" s="183"/>
      <c r="D12" s="180"/>
      <c r="E12" s="181"/>
      <c r="F12" s="181"/>
      <c r="G12" s="181"/>
      <c r="H12" s="181"/>
      <c r="I12" s="181"/>
      <c r="J12" s="334"/>
      <c r="K12" s="334"/>
      <c r="L12" s="334"/>
      <c r="M12" s="334"/>
      <c r="N12" s="334"/>
      <c r="O12" s="334"/>
      <c r="P12" s="334"/>
      <c r="Q12" s="334"/>
      <c r="R12" s="334"/>
      <c r="S12" s="334"/>
      <c r="T12" s="334"/>
      <c r="U12" s="334"/>
      <c r="V12" s="334"/>
      <c r="W12" s="334"/>
      <c r="X12" s="334"/>
      <c r="Y12" s="334"/>
      <c r="Z12" s="334"/>
      <c r="AA12" s="334"/>
      <c r="AB12" s="334"/>
      <c r="AC12" s="334"/>
      <c r="AD12" s="334"/>
      <c r="AE12" s="417"/>
      <c r="AF12" s="417"/>
      <c r="AG12" s="417"/>
      <c r="AH12" s="417"/>
      <c r="AI12" s="417"/>
      <c r="AJ12" s="417"/>
      <c r="AK12" s="417"/>
      <c r="AL12" s="417"/>
      <c r="AM12" s="417"/>
      <c r="AN12" s="417"/>
      <c r="AO12" s="417"/>
      <c r="AP12" s="417"/>
      <c r="AQ12" s="417"/>
      <c r="AR12" s="417"/>
      <c r="AS12" s="417"/>
      <c r="AT12" s="417"/>
      <c r="AU12" s="417"/>
      <c r="AV12" s="417"/>
      <c r="AW12" s="417"/>
      <c r="AX12" s="417"/>
      <c r="AY12" s="417"/>
      <c r="AZ12" s="417"/>
      <c r="BA12" s="417"/>
      <c r="BB12" s="417"/>
      <c r="BC12" s="417"/>
      <c r="BD12" s="417"/>
      <c r="BE12" s="417"/>
      <c r="BF12" s="417"/>
      <c r="BG12" s="417"/>
      <c r="BH12" s="417"/>
      <c r="BI12" s="417"/>
      <c r="BJ12" s="417"/>
      <c r="BK12" s="417"/>
      <c r="BL12" s="417"/>
      <c r="BM12" s="417"/>
      <c r="BN12" s="417"/>
      <c r="BO12" s="417"/>
      <c r="BP12" s="417"/>
      <c r="BQ12" s="417"/>
      <c r="BR12" s="417"/>
      <c r="BS12" s="417"/>
      <c r="BT12" s="417"/>
      <c r="BU12" s="417"/>
      <c r="BV12" s="417"/>
      <c r="BW12" s="417"/>
      <c r="BX12" s="417"/>
      <c r="BY12" s="417"/>
      <c r="BZ12" s="417"/>
      <c r="CA12" s="417"/>
      <c r="CB12" s="417"/>
      <c r="CC12" s="417"/>
      <c r="CD12" s="417"/>
      <c r="CE12" s="417"/>
      <c r="CF12" s="417"/>
    </row>
    <row r="13" spans="1:84" s="178" customFormat="1" x14ac:dyDescent="0.25">
      <c r="A13" s="182"/>
      <c r="B13" s="350"/>
      <c r="C13" s="183"/>
      <c r="D13" s="180"/>
      <c r="E13" s="181"/>
      <c r="F13" s="181"/>
      <c r="G13" s="181"/>
      <c r="H13" s="181"/>
      <c r="I13" s="181"/>
      <c r="J13" s="334"/>
      <c r="K13" s="334"/>
      <c r="L13" s="334"/>
      <c r="M13" s="334"/>
      <c r="N13" s="334"/>
      <c r="O13" s="334"/>
      <c r="P13" s="334"/>
      <c r="Q13" s="334"/>
      <c r="R13" s="334"/>
      <c r="S13" s="334"/>
      <c r="T13" s="334"/>
      <c r="U13" s="334"/>
      <c r="V13" s="334"/>
      <c r="W13" s="334"/>
      <c r="X13" s="334"/>
      <c r="Y13" s="334"/>
      <c r="Z13" s="334"/>
      <c r="AA13" s="334"/>
      <c r="AB13" s="334"/>
      <c r="AC13" s="334"/>
      <c r="AD13" s="334"/>
      <c r="AE13" s="417"/>
      <c r="AF13" s="417"/>
      <c r="AG13" s="417"/>
      <c r="AH13" s="417"/>
      <c r="AI13" s="417"/>
      <c r="AJ13" s="417"/>
      <c r="AK13" s="417"/>
      <c r="AL13" s="417"/>
      <c r="AM13" s="417"/>
      <c r="AN13" s="417"/>
      <c r="AO13" s="417"/>
      <c r="AP13" s="417"/>
      <c r="AQ13" s="417"/>
      <c r="AR13" s="417"/>
      <c r="AS13" s="417"/>
      <c r="AT13" s="417"/>
      <c r="AU13" s="417"/>
      <c r="AV13" s="417"/>
      <c r="AW13" s="417"/>
      <c r="AX13" s="417"/>
      <c r="AY13" s="417"/>
      <c r="AZ13" s="417"/>
      <c r="BA13" s="417"/>
      <c r="BB13" s="417"/>
      <c r="BC13" s="417"/>
      <c r="BD13" s="417"/>
      <c r="BE13" s="417"/>
      <c r="BF13" s="417"/>
      <c r="BG13" s="417"/>
      <c r="BH13" s="417"/>
      <c r="BI13" s="417"/>
      <c r="BJ13" s="417"/>
      <c r="BK13" s="417"/>
      <c r="BL13" s="417"/>
      <c r="BM13" s="417"/>
      <c r="BN13" s="417"/>
      <c r="BO13" s="417"/>
      <c r="BP13" s="417"/>
      <c r="BQ13" s="417"/>
      <c r="BR13" s="417"/>
      <c r="BS13" s="417"/>
      <c r="BT13" s="417"/>
      <c r="BU13" s="417"/>
      <c r="BV13" s="417"/>
      <c r="BW13" s="417"/>
      <c r="BX13" s="417"/>
      <c r="BY13" s="417"/>
      <c r="BZ13" s="417"/>
      <c r="CA13" s="417"/>
      <c r="CB13" s="417"/>
      <c r="CC13" s="417"/>
      <c r="CD13" s="417"/>
      <c r="CE13" s="417"/>
      <c r="CF13" s="417"/>
    </row>
    <row r="14" spans="1:84" s="362" customFormat="1" x14ac:dyDescent="0.25">
      <c r="A14" s="368"/>
      <c r="B14" s="375" t="s">
        <v>133</v>
      </c>
      <c r="C14" s="368"/>
      <c r="D14" s="368"/>
      <c r="E14" s="368"/>
      <c r="F14" s="368"/>
      <c r="G14" s="368"/>
      <c r="H14" s="368"/>
      <c r="I14" s="368"/>
      <c r="J14" s="410"/>
      <c r="K14" s="410"/>
      <c r="L14" s="410"/>
      <c r="M14" s="410"/>
      <c r="N14" s="410"/>
      <c r="O14" s="410"/>
      <c r="P14" s="410"/>
      <c r="Q14" s="410"/>
      <c r="R14" s="410"/>
      <c r="S14" s="410"/>
      <c r="T14" s="410"/>
      <c r="U14" s="410"/>
      <c r="V14" s="410"/>
      <c r="W14" s="410"/>
      <c r="X14" s="410"/>
      <c r="Y14" s="410"/>
      <c r="Z14" s="410"/>
      <c r="AA14" s="410"/>
      <c r="AB14" s="410"/>
      <c r="AC14" s="410"/>
      <c r="AD14" s="410"/>
      <c r="AE14" s="410"/>
      <c r="AF14" s="410"/>
      <c r="AG14" s="410"/>
      <c r="AH14" s="410"/>
      <c r="AI14" s="410"/>
      <c r="AJ14" s="410"/>
      <c r="AK14" s="410"/>
      <c r="AL14" s="410"/>
      <c r="AM14" s="410"/>
      <c r="AN14" s="410"/>
      <c r="AO14" s="410"/>
      <c r="AP14" s="410"/>
      <c r="AQ14" s="410"/>
      <c r="AR14" s="410"/>
      <c r="AS14" s="410"/>
      <c r="AT14" s="410"/>
      <c r="AU14" s="410"/>
      <c r="AV14" s="410"/>
      <c r="AW14" s="410"/>
      <c r="AX14" s="410"/>
      <c r="AY14" s="410"/>
      <c r="AZ14" s="410"/>
      <c r="BA14" s="410"/>
      <c r="BB14" s="410"/>
      <c r="BC14" s="410"/>
      <c r="BD14" s="410"/>
      <c r="BE14" s="410"/>
      <c r="BF14" s="410"/>
      <c r="BG14" s="410"/>
      <c r="BH14" s="410"/>
      <c r="BI14" s="410"/>
      <c r="BJ14" s="410"/>
      <c r="BK14" s="410"/>
      <c r="BL14" s="410"/>
      <c r="BM14" s="410"/>
      <c r="BN14" s="410"/>
      <c r="BO14" s="410"/>
      <c r="BP14" s="410"/>
      <c r="BQ14" s="410"/>
      <c r="BR14" s="410"/>
      <c r="BS14" s="410"/>
      <c r="BT14" s="410"/>
      <c r="BU14" s="410"/>
      <c r="BV14" s="410"/>
      <c r="BW14" s="410"/>
      <c r="BX14" s="410"/>
      <c r="BY14" s="410"/>
      <c r="BZ14" s="410"/>
      <c r="CA14" s="410"/>
      <c r="CB14" s="410"/>
      <c r="CC14" s="410"/>
      <c r="CD14" s="410"/>
      <c r="CE14" s="410"/>
      <c r="CF14" s="410"/>
    </row>
    <row r="15" spans="1:84" s="178" customFormat="1" x14ac:dyDescent="0.25">
      <c r="A15" s="182"/>
      <c r="B15" s="350"/>
      <c r="C15" s="183"/>
      <c r="D15" s="180"/>
      <c r="E15" s="181"/>
      <c r="F15" s="181"/>
      <c r="G15" s="181"/>
      <c r="H15" s="181"/>
      <c r="I15" s="181"/>
      <c r="J15" s="334"/>
      <c r="K15" s="334"/>
      <c r="L15" s="334"/>
      <c r="M15" s="334"/>
      <c r="N15" s="334"/>
      <c r="O15" s="334"/>
      <c r="P15" s="334"/>
      <c r="Q15" s="334"/>
      <c r="R15" s="334"/>
      <c r="S15" s="334"/>
      <c r="T15" s="334"/>
      <c r="U15" s="334"/>
      <c r="V15" s="334"/>
      <c r="W15" s="334"/>
      <c r="X15" s="334"/>
      <c r="Y15" s="334"/>
      <c r="Z15" s="334"/>
      <c r="AA15" s="334"/>
      <c r="AB15" s="334"/>
      <c r="AC15" s="334"/>
      <c r="AD15" s="334"/>
      <c r="AE15" s="417"/>
      <c r="AF15" s="417"/>
      <c r="AG15" s="417"/>
      <c r="AH15" s="417"/>
      <c r="AI15" s="417"/>
      <c r="AJ15" s="417"/>
      <c r="AK15" s="417"/>
      <c r="AL15" s="417"/>
      <c r="AM15" s="417"/>
      <c r="AN15" s="417"/>
      <c r="AO15" s="417"/>
      <c r="AP15" s="417"/>
      <c r="AQ15" s="417"/>
      <c r="AR15" s="417"/>
      <c r="AS15" s="417"/>
      <c r="AT15" s="417"/>
      <c r="AU15" s="417"/>
      <c r="AV15" s="417"/>
      <c r="AW15" s="417"/>
      <c r="AX15" s="417"/>
      <c r="AY15" s="417"/>
      <c r="AZ15" s="417"/>
      <c r="BA15" s="417"/>
      <c r="BB15" s="417"/>
      <c r="BC15" s="417"/>
      <c r="BD15" s="417"/>
      <c r="BE15" s="417"/>
      <c r="BF15" s="417"/>
      <c r="BG15" s="417"/>
      <c r="BH15" s="417"/>
      <c r="BI15" s="417"/>
      <c r="BJ15" s="417"/>
      <c r="BK15" s="417"/>
      <c r="BL15" s="417"/>
      <c r="BM15" s="417"/>
      <c r="BN15" s="417"/>
      <c r="BO15" s="417"/>
      <c r="BP15" s="417"/>
      <c r="BQ15" s="417"/>
      <c r="BR15" s="417"/>
      <c r="BS15" s="417"/>
      <c r="BT15" s="417"/>
      <c r="BU15" s="417"/>
      <c r="BV15" s="417"/>
      <c r="BW15" s="417"/>
      <c r="BX15" s="417"/>
      <c r="BY15" s="417"/>
      <c r="BZ15" s="417"/>
      <c r="CA15" s="417"/>
      <c r="CB15" s="417"/>
      <c r="CC15" s="417"/>
      <c r="CD15" s="417"/>
      <c r="CE15" s="417"/>
      <c r="CF15" s="417"/>
    </row>
    <row r="16" spans="1:84" s="187" customFormat="1" x14ac:dyDescent="0.25">
      <c r="A16" s="78"/>
      <c r="B16" s="355"/>
      <c r="C16" s="163"/>
      <c r="D16" s="83"/>
      <c r="E16" s="122" t="str">
        <f xml:space="preserve"> Rev!E$77</f>
        <v>Units sold - Shoes</v>
      </c>
      <c r="F16" s="357">
        <f xml:space="preserve"> Rev!F$77</f>
        <v>0</v>
      </c>
      <c r="G16" s="357" t="str">
        <f xml:space="preserve"> Rev!G$77</f>
        <v>units</v>
      </c>
      <c r="H16" s="357">
        <f xml:space="preserve"> Rev!H$77</f>
        <v>0</v>
      </c>
      <c r="I16" s="357">
        <f xml:space="preserve"> Rev!I$77</f>
        <v>0</v>
      </c>
      <c r="J16" s="653">
        <f xml:space="preserve"> Rev!J$77</f>
        <v>22840.4928</v>
      </c>
      <c r="K16" s="653">
        <f xml:space="preserve"> Rev!K$77</f>
        <v>0</v>
      </c>
      <c r="L16" s="653">
        <f xml:space="preserve"> Rev!L$77</f>
        <v>0</v>
      </c>
      <c r="M16" s="653">
        <f xml:space="preserve"> Rev!M$77</f>
        <v>320</v>
      </c>
      <c r="N16" s="653">
        <f xml:space="preserve"> Rev!N$77</f>
        <v>320</v>
      </c>
      <c r="O16" s="653">
        <f xml:space="preserve"> Rev!O$77</f>
        <v>360</v>
      </c>
      <c r="P16" s="653">
        <f xml:space="preserve"> Rev!P$77</f>
        <v>440</v>
      </c>
      <c r="Q16" s="653">
        <f xml:space="preserve"> Rev!Q$77</f>
        <v>440</v>
      </c>
      <c r="R16" s="653">
        <f xml:space="preserve"> Rev!R$77</f>
        <v>400</v>
      </c>
      <c r="S16" s="653">
        <f xml:space="preserve"> Rev!S$77</f>
        <v>320</v>
      </c>
      <c r="T16" s="653">
        <f xml:space="preserve"> Rev!T$77</f>
        <v>280</v>
      </c>
      <c r="U16" s="653">
        <f xml:space="preserve"> Rev!U$77</f>
        <v>280</v>
      </c>
      <c r="V16" s="653">
        <f xml:space="preserve"> Rev!V$77</f>
        <v>280</v>
      </c>
      <c r="W16" s="653">
        <f xml:space="preserve"> Rev!W$77</f>
        <v>280</v>
      </c>
      <c r="X16" s="653">
        <f xml:space="preserve"> Rev!X$77</f>
        <v>280</v>
      </c>
      <c r="Y16" s="653">
        <f xml:space="preserve"> Rev!Y$77</f>
        <v>320</v>
      </c>
      <c r="Z16" s="653">
        <f xml:space="preserve"> Rev!Z$77</f>
        <v>320</v>
      </c>
      <c r="AA16" s="653">
        <f xml:space="preserve"> Rev!AA$77</f>
        <v>360</v>
      </c>
      <c r="AB16" s="653">
        <f xml:space="preserve"> Rev!AB$77</f>
        <v>440</v>
      </c>
      <c r="AC16" s="653">
        <f xml:space="preserve"> Rev!AC$77</f>
        <v>440</v>
      </c>
      <c r="AD16" s="653">
        <f xml:space="preserve"> Rev!AD$77</f>
        <v>400</v>
      </c>
      <c r="AE16" s="653">
        <f xml:space="preserve"> Rev!AE$77</f>
        <v>320</v>
      </c>
      <c r="AF16" s="653">
        <f xml:space="preserve"> Rev!AF$77</f>
        <v>280</v>
      </c>
      <c r="AG16" s="653">
        <f xml:space="preserve"> Rev!AG$77</f>
        <v>280</v>
      </c>
      <c r="AH16" s="653">
        <f xml:space="preserve"> Rev!AH$77</f>
        <v>280</v>
      </c>
      <c r="AI16" s="653">
        <f xml:space="preserve"> Rev!AI$77</f>
        <v>280</v>
      </c>
      <c r="AJ16" s="653">
        <f xml:space="preserve"> Rev!AJ$77</f>
        <v>280</v>
      </c>
      <c r="AK16" s="653">
        <f xml:space="preserve"> Rev!AK$77</f>
        <v>313.60000000000002</v>
      </c>
      <c r="AL16" s="653">
        <f xml:space="preserve"> Rev!AL$77</f>
        <v>313.60000000000002</v>
      </c>
      <c r="AM16" s="653">
        <f xml:space="preserve"> Rev!AM$77</f>
        <v>352.8</v>
      </c>
      <c r="AN16" s="653">
        <f xml:space="preserve"> Rev!AN$77</f>
        <v>431.2</v>
      </c>
      <c r="AO16" s="653">
        <f xml:space="preserve"> Rev!AO$77</f>
        <v>431.2</v>
      </c>
      <c r="AP16" s="653">
        <f xml:space="preserve"> Rev!AP$77</f>
        <v>392</v>
      </c>
      <c r="AQ16" s="653">
        <f xml:space="preserve"> Rev!AQ$77</f>
        <v>313.60000000000002</v>
      </c>
      <c r="AR16" s="653">
        <f xml:space="preserve"> Rev!AR$77</f>
        <v>274.40000000000003</v>
      </c>
      <c r="AS16" s="653">
        <f xml:space="preserve"> Rev!AS$77</f>
        <v>274.40000000000003</v>
      </c>
      <c r="AT16" s="653">
        <f xml:space="preserve"> Rev!AT$77</f>
        <v>274.40000000000003</v>
      </c>
      <c r="AU16" s="653">
        <f xml:space="preserve"> Rev!AU$77</f>
        <v>274.40000000000003</v>
      </c>
      <c r="AV16" s="653">
        <f xml:space="preserve"> Rev!AV$77</f>
        <v>274.40000000000003</v>
      </c>
      <c r="AW16" s="653">
        <f xml:space="preserve"> Rev!AW$77</f>
        <v>304.19200000000001</v>
      </c>
      <c r="AX16" s="653">
        <f xml:space="preserve"> Rev!AX$77</f>
        <v>304.19200000000001</v>
      </c>
      <c r="AY16" s="653">
        <f xml:space="preserve"> Rev!AY$77</f>
        <v>342.21600000000001</v>
      </c>
      <c r="AZ16" s="653">
        <f xml:space="preserve"> Rev!AZ$77</f>
        <v>418.26400000000001</v>
      </c>
      <c r="BA16" s="653">
        <f xml:space="preserve"> Rev!BA$77</f>
        <v>418.26400000000001</v>
      </c>
      <c r="BB16" s="653">
        <f xml:space="preserve"> Rev!BB$77</f>
        <v>380.24</v>
      </c>
      <c r="BC16" s="653">
        <f xml:space="preserve"> Rev!BC$77</f>
        <v>304.19200000000001</v>
      </c>
      <c r="BD16" s="653">
        <f xml:space="preserve"> Rev!BD$77</f>
        <v>266.16800000000001</v>
      </c>
      <c r="BE16" s="653">
        <f xml:space="preserve"> Rev!BE$77</f>
        <v>266.16800000000001</v>
      </c>
      <c r="BF16" s="653">
        <f xml:space="preserve"> Rev!BF$77</f>
        <v>266.16800000000001</v>
      </c>
      <c r="BG16" s="653">
        <f xml:space="preserve"> Rev!BG$77</f>
        <v>266.16800000000001</v>
      </c>
      <c r="BH16" s="653">
        <f xml:space="preserve"> Rev!BH$77</f>
        <v>266.16800000000001</v>
      </c>
      <c r="BI16" s="653">
        <f xml:space="preserve"> Rev!BI$77</f>
        <v>292.02431999999999</v>
      </c>
      <c r="BJ16" s="653">
        <f xml:space="preserve"> Rev!BJ$77</f>
        <v>292.02431999999999</v>
      </c>
      <c r="BK16" s="653">
        <f xml:space="preserve"> Rev!BK$77</f>
        <v>328.52735999999993</v>
      </c>
      <c r="BL16" s="653">
        <f xml:space="preserve"> Rev!BL$77</f>
        <v>401.53343999999998</v>
      </c>
      <c r="BM16" s="653">
        <f xml:space="preserve"> Rev!BM$77</f>
        <v>401.53343999999998</v>
      </c>
      <c r="BN16" s="653">
        <f xml:space="preserve"> Rev!BN$77</f>
        <v>365.03039999999999</v>
      </c>
      <c r="BO16" s="653">
        <f xml:space="preserve"> Rev!BO$77</f>
        <v>292.02431999999999</v>
      </c>
      <c r="BP16" s="653">
        <f xml:space="preserve"> Rev!BP$77</f>
        <v>255.52127999999999</v>
      </c>
      <c r="BQ16" s="653">
        <f xml:space="preserve"> Rev!BQ$77</f>
        <v>255.52127999999999</v>
      </c>
      <c r="BR16" s="653">
        <f xml:space="preserve"> Rev!BR$77</f>
        <v>255.52127999999999</v>
      </c>
      <c r="BS16" s="653">
        <f xml:space="preserve"> Rev!BS$77</f>
        <v>255.52127999999999</v>
      </c>
      <c r="BT16" s="653">
        <f xml:space="preserve"> Rev!BT$77</f>
        <v>255.52127999999999</v>
      </c>
      <c r="BU16" s="653">
        <f xml:space="preserve"> Rev!BU$77</f>
        <v>277.42310399999997</v>
      </c>
      <c r="BV16" s="653">
        <f xml:space="preserve"> Rev!BV$77</f>
        <v>277.42310399999997</v>
      </c>
      <c r="BW16" s="653">
        <f xml:space="preserve"> Rev!BW$77</f>
        <v>312.10099199999996</v>
      </c>
      <c r="BX16" s="653">
        <f xml:space="preserve"> Rev!BX$77</f>
        <v>381.45676799999995</v>
      </c>
      <c r="BY16" s="653">
        <f xml:space="preserve"> Rev!BY$77</f>
        <v>381.45676799999995</v>
      </c>
      <c r="BZ16" s="653">
        <f xml:space="preserve"> Rev!BZ$77</f>
        <v>346.77888000000002</v>
      </c>
      <c r="CA16" s="653">
        <f xml:space="preserve"> Rev!CA$77</f>
        <v>277.42310399999997</v>
      </c>
      <c r="CB16" s="653">
        <f xml:space="preserve"> Rev!CB$77</f>
        <v>242.745216</v>
      </c>
      <c r="CC16" s="653">
        <f xml:space="preserve"> Rev!CC$77</f>
        <v>242.745216</v>
      </c>
      <c r="CD16" s="653">
        <f xml:space="preserve"> Rev!CD$77</f>
        <v>242.745216</v>
      </c>
      <c r="CE16" s="653">
        <f xml:space="preserve"> Rev!CE$77</f>
        <v>242.745216</v>
      </c>
      <c r="CF16" s="653">
        <f xml:space="preserve"> Rev!CF$77</f>
        <v>242.745216</v>
      </c>
    </row>
    <row r="17" spans="1:84" s="187" customFormat="1" x14ac:dyDescent="0.25">
      <c r="A17" s="78"/>
      <c r="B17" s="355"/>
      <c r="C17" s="163"/>
      <c r="D17" s="83"/>
      <c r="E17" s="122" t="str">
        <f xml:space="preserve"> Rev!E$78</f>
        <v>Units sold - Trainers</v>
      </c>
      <c r="F17" s="357">
        <f xml:space="preserve"> Rev!F$78</f>
        <v>0</v>
      </c>
      <c r="G17" s="357" t="str">
        <f xml:space="preserve"> Rev!G$78</f>
        <v>units</v>
      </c>
      <c r="H17" s="357">
        <f xml:space="preserve"> Rev!H$78</f>
        <v>0</v>
      </c>
      <c r="I17" s="357">
        <f xml:space="preserve"> Rev!I$78</f>
        <v>0</v>
      </c>
      <c r="J17" s="653">
        <f xml:space="preserve"> Rev!J$78</f>
        <v>14254.300000000005</v>
      </c>
      <c r="K17" s="653">
        <f xml:space="preserve"> Rev!K$78</f>
        <v>0</v>
      </c>
      <c r="L17" s="653">
        <f xml:space="preserve"> Rev!L$78</f>
        <v>0</v>
      </c>
      <c r="M17" s="653">
        <f xml:space="preserve"> Rev!M$78</f>
        <v>160</v>
      </c>
      <c r="N17" s="653">
        <f xml:space="preserve"> Rev!N$78</f>
        <v>160</v>
      </c>
      <c r="O17" s="653">
        <f xml:space="preserve"> Rev!O$78</f>
        <v>180</v>
      </c>
      <c r="P17" s="653">
        <f xml:space="preserve"> Rev!P$78</f>
        <v>220</v>
      </c>
      <c r="Q17" s="653">
        <f xml:space="preserve"> Rev!Q$78</f>
        <v>220</v>
      </c>
      <c r="R17" s="653">
        <f xml:space="preserve"> Rev!R$78</f>
        <v>200</v>
      </c>
      <c r="S17" s="653">
        <f xml:space="preserve"> Rev!S$78</f>
        <v>160</v>
      </c>
      <c r="T17" s="653">
        <f xml:space="preserve"> Rev!T$78</f>
        <v>140</v>
      </c>
      <c r="U17" s="653">
        <f xml:space="preserve"> Rev!U$78</f>
        <v>140</v>
      </c>
      <c r="V17" s="653">
        <f xml:space="preserve"> Rev!V$78</f>
        <v>140</v>
      </c>
      <c r="W17" s="653">
        <f xml:space="preserve"> Rev!W$78</f>
        <v>140</v>
      </c>
      <c r="X17" s="653">
        <f xml:space="preserve"> Rev!X$78</f>
        <v>140</v>
      </c>
      <c r="Y17" s="653">
        <f xml:space="preserve"> Rev!Y$78</f>
        <v>160</v>
      </c>
      <c r="Z17" s="653">
        <f xml:space="preserve"> Rev!Z$78</f>
        <v>160</v>
      </c>
      <c r="AA17" s="653">
        <f xml:space="preserve"> Rev!AA$78</f>
        <v>180</v>
      </c>
      <c r="AB17" s="653">
        <f xml:space="preserve"> Rev!AB$78</f>
        <v>220</v>
      </c>
      <c r="AC17" s="653">
        <f xml:space="preserve"> Rev!AC$78</f>
        <v>220</v>
      </c>
      <c r="AD17" s="653">
        <f xml:space="preserve"> Rev!AD$78</f>
        <v>200</v>
      </c>
      <c r="AE17" s="653">
        <f xml:space="preserve"> Rev!AE$78</f>
        <v>160</v>
      </c>
      <c r="AF17" s="653">
        <f xml:space="preserve"> Rev!AF$78</f>
        <v>140</v>
      </c>
      <c r="AG17" s="653">
        <f xml:space="preserve"> Rev!AG$78</f>
        <v>140</v>
      </c>
      <c r="AH17" s="653">
        <f xml:space="preserve"> Rev!AH$78</f>
        <v>140</v>
      </c>
      <c r="AI17" s="653">
        <f xml:space="preserve"> Rev!AI$78</f>
        <v>140</v>
      </c>
      <c r="AJ17" s="653">
        <f xml:space="preserve"> Rev!AJ$78</f>
        <v>140</v>
      </c>
      <c r="AK17" s="653">
        <f xml:space="preserve"> Rev!AK$78</f>
        <v>168</v>
      </c>
      <c r="AL17" s="653">
        <f xml:space="preserve"> Rev!AL$78</f>
        <v>168</v>
      </c>
      <c r="AM17" s="653">
        <f xml:space="preserve"> Rev!AM$78</f>
        <v>189</v>
      </c>
      <c r="AN17" s="653">
        <f xml:space="preserve"> Rev!AN$78</f>
        <v>231</v>
      </c>
      <c r="AO17" s="653">
        <f xml:space="preserve"> Rev!AO$78</f>
        <v>231</v>
      </c>
      <c r="AP17" s="653">
        <f xml:space="preserve"> Rev!AP$78</f>
        <v>210</v>
      </c>
      <c r="AQ17" s="653">
        <f xml:space="preserve"> Rev!AQ$78</f>
        <v>168</v>
      </c>
      <c r="AR17" s="653">
        <f xml:space="preserve"> Rev!AR$78</f>
        <v>147</v>
      </c>
      <c r="AS17" s="653">
        <f xml:space="preserve"> Rev!AS$78</f>
        <v>147</v>
      </c>
      <c r="AT17" s="653">
        <f xml:space="preserve"> Rev!AT$78</f>
        <v>147</v>
      </c>
      <c r="AU17" s="653">
        <f xml:space="preserve"> Rev!AU$78</f>
        <v>147</v>
      </c>
      <c r="AV17" s="653">
        <f xml:space="preserve"> Rev!AV$78</f>
        <v>147</v>
      </c>
      <c r="AW17" s="653">
        <f xml:space="preserve"> Rev!AW$78</f>
        <v>184.80000000000004</v>
      </c>
      <c r="AX17" s="653">
        <f xml:space="preserve"> Rev!AX$78</f>
        <v>184.80000000000004</v>
      </c>
      <c r="AY17" s="653">
        <f xml:space="preserve"> Rev!AY$78</f>
        <v>207.90000000000003</v>
      </c>
      <c r="AZ17" s="653">
        <f xml:space="preserve"> Rev!AZ$78</f>
        <v>254.10000000000005</v>
      </c>
      <c r="BA17" s="653">
        <f xml:space="preserve"> Rev!BA$78</f>
        <v>254.10000000000005</v>
      </c>
      <c r="BB17" s="653">
        <f xml:space="preserve"> Rev!BB$78</f>
        <v>231.00000000000006</v>
      </c>
      <c r="BC17" s="653">
        <f xml:space="preserve"> Rev!BC$78</f>
        <v>184.80000000000004</v>
      </c>
      <c r="BD17" s="653">
        <f xml:space="preserve"> Rev!BD$78</f>
        <v>161.70000000000005</v>
      </c>
      <c r="BE17" s="653">
        <f xml:space="preserve"> Rev!BE$78</f>
        <v>161.70000000000005</v>
      </c>
      <c r="BF17" s="653">
        <f xml:space="preserve"> Rev!BF$78</f>
        <v>161.70000000000005</v>
      </c>
      <c r="BG17" s="653">
        <f xml:space="preserve"> Rev!BG$78</f>
        <v>161.70000000000005</v>
      </c>
      <c r="BH17" s="653">
        <f xml:space="preserve"> Rev!BH$78</f>
        <v>161.70000000000005</v>
      </c>
      <c r="BI17" s="653">
        <f xml:space="preserve"> Rev!BI$78</f>
        <v>212.52000000000004</v>
      </c>
      <c r="BJ17" s="653">
        <f xml:space="preserve"> Rev!BJ$78</f>
        <v>212.52000000000004</v>
      </c>
      <c r="BK17" s="653">
        <f xml:space="preserve"> Rev!BK$78</f>
        <v>239.08500000000004</v>
      </c>
      <c r="BL17" s="653">
        <f xml:space="preserve"> Rev!BL$78</f>
        <v>292.21500000000003</v>
      </c>
      <c r="BM17" s="653">
        <f xml:space="preserve"> Rev!BM$78</f>
        <v>292.21500000000003</v>
      </c>
      <c r="BN17" s="653">
        <f xml:space="preserve"> Rev!BN$78</f>
        <v>265.65000000000003</v>
      </c>
      <c r="BO17" s="653">
        <f xml:space="preserve"> Rev!BO$78</f>
        <v>212.52000000000004</v>
      </c>
      <c r="BP17" s="653">
        <f xml:space="preserve"> Rev!BP$78</f>
        <v>185.95500000000004</v>
      </c>
      <c r="BQ17" s="653">
        <f xml:space="preserve"> Rev!BQ$78</f>
        <v>185.95500000000004</v>
      </c>
      <c r="BR17" s="653">
        <f xml:space="preserve"> Rev!BR$78</f>
        <v>185.95500000000004</v>
      </c>
      <c r="BS17" s="653">
        <f xml:space="preserve"> Rev!BS$78</f>
        <v>185.95500000000004</v>
      </c>
      <c r="BT17" s="653">
        <f xml:space="preserve"> Rev!BT$78</f>
        <v>185.95500000000004</v>
      </c>
      <c r="BU17" s="653">
        <f xml:space="preserve"> Rev!BU$78</f>
        <v>255.02400000000003</v>
      </c>
      <c r="BV17" s="653">
        <f xml:space="preserve"> Rev!BV$78</f>
        <v>255.02400000000003</v>
      </c>
      <c r="BW17" s="653">
        <f xml:space="preserve"> Rev!BW$78</f>
        <v>286.90199999999999</v>
      </c>
      <c r="BX17" s="653">
        <f xml:space="preserve"> Rev!BX$78</f>
        <v>350.65800000000002</v>
      </c>
      <c r="BY17" s="653">
        <f xml:space="preserve"> Rev!BY$78</f>
        <v>350.65800000000002</v>
      </c>
      <c r="BZ17" s="653">
        <f xml:space="preserve"> Rev!BZ$78</f>
        <v>318.78000000000003</v>
      </c>
      <c r="CA17" s="653">
        <f xml:space="preserve"> Rev!CA$78</f>
        <v>255.02400000000003</v>
      </c>
      <c r="CB17" s="653">
        <f xml:space="preserve"> Rev!CB$78</f>
        <v>223.14600000000004</v>
      </c>
      <c r="CC17" s="653">
        <f xml:space="preserve"> Rev!CC$78</f>
        <v>223.14600000000004</v>
      </c>
      <c r="CD17" s="653">
        <f xml:space="preserve"> Rev!CD$78</f>
        <v>223.14600000000004</v>
      </c>
      <c r="CE17" s="653">
        <f xml:space="preserve"> Rev!CE$78</f>
        <v>223.14600000000004</v>
      </c>
      <c r="CF17" s="653">
        <f xml:space="preserve"> Rev!CF$78</f>
        <v>223.14600000000004</v>
      </c>
    </row>
    <row r="18" spans="1:84" s="187" customFormat="1" x14ac:dyDescent="0.25">
      <c r="A18" s="78"/>
      <c r="B18" s="355"/>
      <c r="C18" s="163"/>
      <c r="D18" s="83"/>
      <c r="E18" s="122" t="str">
        <f xml:space="preserve"> Rev!E$79</f>
        <v>Units sold - Boots</v>
      </c>
      <c r="F18" s="357">
        <f xml:space="preserve"> Rev!F$79</f>
        <v>0</v>
      </c>
      <c r="G18" s="357" t="str">
        <f xml:space="preserve"> Rev!G$79</f>
        <v>units</v>
      </c>
      <c r="H18" s="357">
        <f xml:space="preserve"> Rev!H$79</f>
        <v>0</v>
      </c>
      <c r="I18" s="357">
        <f xml:space="preserve"> Rev!I$79</f>
        <v>0</v>
      </c>
      <c r="J18" s="653">
        <f xml:space="preserve"> Rev!J$79</f>
        <v>22962.5</v>
      </c>
      <c r="K18" s="653">
        <f xml:space="preserve"> Rev!K$79</f>
        <v>0</v>
      </c>
      <c r="L18" s="653">
        <f xml:space="preserve"> Rev!L$79</f>
        <v>0</v>
      </c>
      <c r="M18" s="653">
        <f xml:space="preserve"> Rev!M$79</f>
        <v>200</v>
      </c>
      <c r="N18" s="653">
        <f xml:space="preserve"> Rev!N$79</f>
        <v>200</v>
      </c>
      <c r="O18" s="653">
        <f xml:space="preserve"> Rev!O$79</f>
        <v>225</v>
      </c>
      <c r="P18" s="653">
        <f xml:space="preserve"> Rev!P$79</f>
        <v>275</v>
      </c>
      <c r="Q18" s="653">
        <f xml:space="preserve"> Rev!Q$79</f>
        <v>275</v>
      </c>
      <c r="R18" s="653">
        <f xml:space="preserve"> Rev!R$79</f>
        <v>250</v>
      </c>
      <c r="S18" s="653">
        <f xml:space="preserve"> Rev!S$79</f>
        <v>200</v>
      </c>
      <c r="T18" s="653">
        <f xml:space="preserve"> Rev!T$79</f>
        <v>175.00000000000003</v>
      </c>
      <c r="U18" s="653">
        <f xml:space="preserve"> Rev!U$79</f>
        <v>175.00000000000003</v>
      </c>
      <c r="V18" s="653">
        <f xml:space="preserve"> Rev!V$79</f>
        <v>175.00000000000003</v>
      </c>
      <c r="W18" s="653">
        <f xml:space="preserve"> Rev!W$79</f>
        <v>175.00000000000003</v>
      </c>
      <c r="X18" s="653">
        <f xml:space="preserve"> Rev!X$79</f>
        <v>175.00000000000003</v>
      </c>
      <c r="Y18" s="653">
        <f xml:space="preserve"> Rev!Y$79</f>
        <v>200</v>
      </c>
      <c r="Z18" s="653">
        <f xml:space="preserve"> Rev!Z$79</f>
        <v>200</v>
      </c>
      <c r="AA18" s="653">
        <f xml:space="preserve"> Rev!AA$79</f>
        <v>225</v>
      </c>
      <c r="AB18" s="653">
        <f xml:space="preserve"> Rev!AB$79</f>
        <v>275</v>
      </c>
      <c r="AC18" s="653">
        <f xml:space="preserve"> Rev!AC$79</f>
        <v>275</v>
      </c>
      <c r="AD18" s="653">
        <f xml:space="preserve"> Rev!AD$79</f>
        <v>250</v>
      </c>
      <c r="AE18" s="653">
        <f xml:space="preserve"> Rev!AE$79</f>
        <v>200</v>
      </c>
      <c r="AF18" s="653">
        <f xml:space="preserve"> Rev!AF$79</f>
        <v>175.00000000000003</v>
      </c>
      <c r="AG18" s="653">
        <f xml:space="preserve"> Rev!AG$79</f>
        <v>175.00000000000003</v>
      </c>
      <c r="AH18" s="653">
        <f xml:space="preserve"> Rev!AH$79</f>
        <v>175.00000000000003</v>
      </c>
      <c r="AI18" s="653">
        <f xml:space="preserve"> Rev!AI$79</f>
        <v>175.00000000000003</v>
      </c>
      <c r="AJ18" s="653">
        <f xml:space="preserve"> Rev!AJ$79</f>
        <v>175.00000000000003</v>
      </c>
      <c r="AK18" s="653">
        <f xml:space="preserve"> Rev!AK$79</f>
        <v>240</v>
      </c>
      <c r="AL18" s="653">
        <f xml:space="preserve"> Rev!AL$79</f>
        <v>240</v>
      </c>
      <c r="AM18" s="653">
        <f xml:space="preserve"> Rev!AM$79</f>
        <v>270</v>
      </c>
      <c r="AN18" s="653">
        <f xml:space="preserve"> Rev!AN$79</f>
        <v>330</v>
      </c>
      <c r="AO18" s="653">
        <f xml:space="preserve"> Rev!AO$79</f>
        <v>330</v>
      </c>
      <c r="AP18" s="653">
        <f xml:space="preserve"> Rev!AP$79</f>
        <v>300</v>
      </c>
      <c r="AQ18" s="653">
        <f xml:space="preserve"> Rev!AQ$79</f>
        <v>240</v>
      </c>
      <c r="AR18" s="653">
        <f xml:space="preserve"> Rev!AR$79</f>
        <v>210.00000000000003</v>
      </c>
      <c r="AS18" s="653">
        <f xml:space="preserve"> Rev!AS$79</f>
        <v>210.00000000000003</v>
      </c>
      <c r="AT18" s="653">
        <f xml:space="preserve"> Rev!AT$79</f>
        <v>210.00000000000003</v>
      </c>
      <c r="AU18" s="653">
        <f xml:space="preserve"> Rev!AU$79</f>
        <v>210.00000000000003</v>
      </c>
      <c r="AV18" s="653">
        <f xml:space="preserve"> Rev!AV$79</f>
        <v>210.00000000000003</v>
      </c>
      <c r="AW18" s="653">
        <f xml:space="preserve"> Rev!AW$79</f>
        <v>300</v>
      </c>
      <c r="AX18" s="653">
        <f xml:space="preserve"> Rev!AX$79</f>
        <v>300</v>
      </c>
      <c r="AY18" s="653">
        <f xml:space="preserve"> Rev!AY$79</f>
        <v>337.5</v>
      </c>
      <c r="AZ18" s="653">
        <f xml:space="preserve"> Rev!AZ$79</f>
        <v>412.5</v>
      </c>
      <c r="BA18" s="653">
        <f xml:space="preserve"> Rev!BA$79</f>
        <v>412.5</v>
      </c>
      <c r="BB18" s="653">
        <f xml:space="preserve"> Rev!BB$79</f>
        <v>375</v>
      </c>
      <c r="BC18" s="653">
        <f xml:space="preserve"> Rev!BC$79</f>
        <v>300</v>
      </c>
      <c r="BD18" s="653">
        <f xml:space="preserve"> Rev!BD$79</f>
        <v>262.5</v>
      </c>
      <c r="BE18" s="653">
        <f xml:space="preserve"> Rev!BE$79</f>
        <v>262.5</v>
      </c>
      <c r="BF18" s="653">
        <f xml:space="preserve"> Rev!BF$79</f>
        <v>262.5</v>
      </c>
      <c r="BG18" s="653">
        <f xml:space="preserve"> Rev!BG$79</f>
        <v>262.5</v>
      </c>
      <c r="BH18" s="653">
        <f xml:space="preserve"> Rev!BH$79</f>
        <v>262.5</v>
      </c>
      <c r="BI18" s="653">
        <f xml:space="preserve"> Rev!BI$79</f>
        <v>390</v>
      </c>
      <c r="BJ18" s="653">
        <f xml:space="preserve"> Rev!BJ$79</f>
        <v>390</v>
      </c>
      <c r="BK18" s="653">
        <f xml:space="preserve"> Rev!BK$79</f>
        <v>438.75</v>
      </c>
      <c r="BL18" s="653">
        <f xml:space="preserve"> Rev!BL$79</f>
        <v>536.25</v>
      </c>
      <c r="BM18" s="653">
        <f xml:space="preserve"> Rev!BM$79</f>
        <v>536.25</v>
      </c>
      <c r="BN18" s="653">
        <f xml:space="preserve"> Rev!BN$79</f>
        <v>487.5</v>
      </c>
      <c r="BO18" s="653">
        <f xml:space="preserve"> Rev!BO$79</f>
        <v>390</v>
      </c>
      <c r="BP18" s="653">
        <f xml:space="preserve"> Rev!BP$79</f>
        <v>341.25000000000006</v>
      </c>
      <c r="BQ18" s="653">
        <f xml:space="preserve"> Rev!BQ$79</f>
        <v>341.25000000000006</v>
      </c>
      <c r="BR18" s="653">
        <f xml:space="preserve"> Rev!BR$79</f>
        <v>341.25000000000006</v>
      </c>
      <c r="BS18" s="653">
        <f xml:space="preserve"> Rev!BS$79</f>
        <v>341.25000000000006</v>
      </c>
      <c r="BT18" s="653">
        <f xml:space="preserve"> Rev!BT$79</f>
        <v>341.25000000000006</v>
      </c>
      <c r="BU18" s="653">
        <f xml:space="preserve"> Rev!BU$79</f>
        <v>507</v>
      </c>
      <c r="BV18" s="653">
        <f xml:space="preserve"> Rev!BV$79</f>
        <v>507</v>
      </c>
      <c r="BW18" s="653">
        <f xml:space="preserve"> Rev!BW$79</f>
        <v>570.375</v>
      </c>
      <c r="BX18" s="653">
        <f xml:space="preserve"> Rev!BX$79</f>
        <v>697.125</v>
      </c>
      <c r="BY18" s="653">
        <f xml:space="preserve"> Rev!BY$79</f>
        <v>697.125</v>
      </c>
      <c r="BZ18" s="653">
        <f xml:space="preserve"> Rev!BZ$79</f>
        <v>633.75</v>
      </c>
      <c r="CA18" s="653">
        <f xml:space="preserve"> Rev!CA$79</f>
        <v>507</v>
      </c>
      <c r="CB18" s="653">
        <f xml:space="preserve"> Rev!CB$79</f>
        <v>443.62500000000006</v>
      </c>
      <c r="CC18" s="653">
        <f xml:space="preserve"> Rev!CC$79</f>
        <v>443.62500000000006</v>
      </c>
      <c r="CD18" s="653">
        <f xml:space="preserve"> Rev!CD$79</f>
        <v>443.62500000000006</v>
      </c>
      <c r="CE18" s="653">
        <f xml:space="preserve"> Rev!CE$79</f>
        <v>443.62500000000006</v>
      </c>
      <c r="CF18" s="653">
        <f xml:space="preserve"> Rev!CF$79</f>
        <v>443.62500000000006</v>
      </c>
    </row>
    <row r="19" spans="1:84" s="178" customFormat="1" ht="4.95" customHeight="1" x14ac:dyDescent="0.25">
      <c r="A19" s="179"/>
      <c r="B19" s="350"/>
      <c r="C19" s="183"/>
      <c r="D19" s="186"/>
      <c r="E19" s="181"/>
      <c r="F19" s="181"/>
      <c r="G19" s="181"/>
      <c r="H19" s="181"/>
      <c r="I19" s="181"/>
      <c r="J19" s="334"/>
      <c r="K19" s="334"/>
      <c r="L19" s="334"/>
      <c r="M19" s="334"/>
      <c r="N19" s="334"/>
      <c r="O19" s="334"/>
      <c r="P19" s="334"/>
      <c r="Q19" s="334"/>
      <c r="R19" s="334"/>
      <c r="S19" s="334"/>
      <c r="T19" s="334"/>
      <c r="U19" s="334"/>
      <c r="V19" s="334"/>
      <c r="W19" s="334"/>
      <c r="X19" s="334"/>
      <c r="Y19" s="334"/>
      <c r="Z19" s="334"/>
      <c r="AA19" s="334"/>
      <c r="AB19" s="334"/>
      <c r="AC19" s="334"/>
      <c r="AD19" s="334"/>
      <c r="AE19" s="417"/>
      <c r="AF19" s="417"/>
      <c r="AG19" s="417"/>
      <c r="AH19" s="417"/>
      <c r="AI19" s="417"/>
      <c r="AJ19" s="417"/>
      <c r="AK19" s="417"/>
      <c r="AL19" s="417"/>
      <c r="AM19" s="417"/>
      <c r="AN19" s="417"/>
      <c r="AO19" s="417"/>
      <c r="AP19" s="417"/>
      <c r="AQ19" s="417"/>
      <c r="AR19" s="417"/>
      <c r="AS19" s="417"/>
      <c r="AT19" s="417"/>
      <c r="AU19" s="417"/>
      <c r="AV19" s="417"/>
      <c r="AW19" s="417"/>
      <c r="AX19" s="417"/>
      <c r="AY19" s="417"/>
      <c r="AZ19" s="417"/>
      <c r="BA19" s="417"/>
      <c r="BB19" s="417"/>
      <c r="BC19" s="417"/>
      <c r="BD19" s="417"/>
      <c r="BE19" s="417"/>
      <c r="BF19" s="417"/>
      <c r="BG19" s="417"/>
      <c r="BH19" s="417"/>
      <c r="BI19" s="417"/>
      <c r="BJ19" s="417"/>
      <c r="BK19" s="417"/>
      <c r="BL19" s="417"/>
      <c r="BM19" s="417"/>
      <c r="BN19" s="417"/>
      <c r="BO19" s="417"/>
      <c r="BP19" s="417"/>
      <c r="BQ19" s="417"/>
      <c r="BR19" s="417"/>
      <c r="BS19" s="417"/>
      <c r="BT19" s="417"/>
      <c r="BU19" s="417"/>
      <c r="BV19" s="417"/>
      <c r="BW19" s="417"/>
      <c r="BX19" s="417"/>
      <c r="BY19" s="417"/>
      <c r="BZ19" s="417"/>
      <c r="CA19" s="417"/>
      <c r="CB19" s="417"/>
      <c r="CC19" s="417"/>
      <c r="CD19" s="417"/>
      <c r="CE19" s="417"/>
      <c r="CF19" s="417"/>
    </row>
    <row r="20" spans="1:84" s="187" customFormat="1" x14ac:dyDescent="0.25">
      <c r="A20" s="78"/>
      <c r="B20" s="355"/>
      <c r="C20" s="163"/>
      <c r="D20" s="83"/>
      <c r="E20" s="122" t="str">
        <f xml:space="preserve"> Time!E$48</f>
        <v>Actuals period flag</v>
      </c>
      <c r="F20" s="357">
        <f xml:space="preserve"> Time!F$48</f>
        <v>0</v>
      </c>
      <c r="G20" s="357" t="str">
        <f xml:space="preserve"> Time!G$48</f>
        <v>flag</v>
      </c>
      <c r="H20" s="357">
        <f xml:space="preserve"> Time!H$48</f>
        <v>0</v>
      </c>
      <c r="I20" s="357">
        <f xml:space="preserve"> Time!I$48</f>
        <v>0</v>
      </c>
      <c r="J20" s="357">
        <f xml:space="preserve"> Time!J$48</f>
        <v>13</v>
      </c>
      <c r="K20" s="357">
        <f xml:space="preserve"> Time!K$48</f>
        <v>0</v>
      </c>
      <c r="L20" s="357">
        <f xml:space="preserve"> Time!L$48</f>
        <v>1</v>
      </c>
      <c r="M20" s="357">
        <f xml:space="preserve"> Time!M$48</f>
        <v>1</v>
      </c>
      <c r="N20" s="357">
        <f xml:space="preserve"> Time!N$48</f>
        <v>1</v>
      </c>
      <c r="O20" s="357">
        <f xml:space="preserve"> Time!O$48</f>
        <v>1</v>
      </c>
      <c r="P20" s="357">
        <f xml:space="preserve"> Time!P$48</f>
        <v>1</v>
      </c>
      <c r="Q20" s="357">
        <f xml:space="preserve"> Time!Q$48</f>
        <v>1</v>
      </c>
      <c r="R20" s="357">
        <f xml:space="preserve"> Time!R$48</f>
        <v>1</v>
      </c>
      <c r="S20" s="357">
        <f xml:space="preserve"> Time!S$48</f>
        <v>1</v>
      </c>
      <c r="T20" s="357">
        <f xml:space="preserve"> Time!T$48</f>
        <v>1</v>
      </c>
      <c r="U20" s="357">
        <f xml:space="preserve"> Time!U$48</f>
        <v>1</v>
      </c>
      <c r="V20" s="357">
        <f xml:space="preserve"> Time!V$48</f>
        <v>1</v>
      </c>
      <c r="W20" s="357">
        <f xml:space="preserve"> Time!W$48</f>
        <v>1</v>
      </c>
      <c r="X20" s="357">
        <f xml:space="preserve"> Time!X$48</f>
        <v>1</v>
      </c>
      <c r="Y20" s="357">
        <f xml:space="preserve"> Time!Y$48</f>
        <v>0</v>
      </c>
      <c r="Z20" s="357">
        <f xml:space="preserve"> Time!Z$48</f>
        <v>0</v>
      </c>
      <c r="AA20" s="357">
        <f xml:space="preserve"> Time!AA$48</f>
        <v>0</v>
      </c>
      <c r="AB20" s="357">
        <f xml:space="preserve"> Time!AB$48</f>
        <v>0</v>
      </c>
      <c r="AC20" s="357">
        <f xml:space="preserve"> Time!AC$48</f>
        <v>0</v>
      </c>
      <c r="AD20" s="357">
        <f xml:space="preserve"> Time!AD$48</f>
        <v>0</v>
      </c>
      <c r="AE20" s="357">
        <f xml:space="preserve"> Time!AE$48</f>
        <v>0</v>
      </c>
      <c r="AF20" s="357">
        <f xml:space="preserve"> Time!AF$48</f>
        <v>0</v>
      </c>
      <c r="AG20" s="357">
        <f xml:space="preserve"> Time!AG$48</f>
        <v>0</v>
      </c>
      <c r="AH20" s="357">
        <f xml:space="preserve"> Time!AH$48</f>
        <v>0</v>
      </c>
      <c r="AI20" s="357">
        <f xml:space="preserve"> Time!AI$48</f>
        <v>0</v>
      </c>
      <c r="AJ20" s="357">
        <f xml:space="preserve"> Time!AJ$48</f>
        <v>0</v>
      </c>
      <c r="AK20" s="357">
        <f xml:space="preserve"> Time!AK$48</f>
        <v>0</v>
      </c>
      <c r="AL20" s="357">
        <f xml:space="preserve"> Time!AL$48</f>
        <v>0</v>
      </c>
      <c r="AM20" s="357">
        <f xml:space="preserve"> Time!AM$48</f>
        <v>0</v>
      </c>
      <c r="AN20" s="357">
        <f xml:space="preserve"> Time!AN$48</f>
        <v>0</v>
      </c>
      <c r="AO20" s="357">
        <f xml:space="preserve"> Time!AO$48</f>
        <v>0</v>
      </c>
      <c r="AP20" s="357">
        <f xml:space="preserve"> Time!AP$48</f>
        <v>0</v>
      </c>
      <c r="AQ20" s="357">
        <f xml:space="preserve"> Time!AQ$48</f>
        <v>0</v>
      </c>
      <c r="AR20" s="357">
        <f xml:space="preserve"> Time!AR$48</f>
        <v>0</v>
      </c>
      <c r="AS20" s="357">
        <f xml:space="preserve"> Time!AS$48</f>
        <v>0</v>
      </c>
      <c r="AT20" s="357">
        <f xml:space="preserve"> Time!AT$48</f>
        <v>0</v>
      </c>
      <c r="AU20" s="357">
        <f xml:space="preserve"> Time!AU$48</f>
        <v>0</v>
      </c>
      <c r="AV20" s="357">
        <f xml:space="preserve"> Time!AV$48</f>
        <v>0</v>
      </c>
      <c r="AW20" s="357">
        <f xml:space="preserve"> Time!AW$48</f>
        <v>0</v>
      </c>
      <c r="AX20" s="357">
        <f xml:space="preserve"> Time!AX$48</f>
        <v>0</v>
      </c>
      <c r="AY20" s="357">
        <f xml:space="preserve"> Time!AY$48</f>
        <v>0</v>
      </c>
      <c r="AZ20" s="357">
        <f xml:space="preserve"> Time!AZ$48</f>
        <v>0</v>
      </c>
      <c r="BA20" s="357">
        <f xml:space="preserve"> Time!BA$48</f>
        <v>0</v>
      </c>
      <c r="BB20" s="357">
        <f xml:space="preserve"> Time!BB$48</f>
        <v>0</v>
      </c>
      <c r="BC20" s="357">
        <f xml:space="preserve"> Time!BC$48</f>
        <v>0</v>
      </c>
      <c r="BD20" s="357">
        <f xml:space="preserve"> Time!BD$48</f>
        <v>0</v>
      </c>
      <c r="BE20" s="357">
        <f xml:space="preserve"> Time!BE$48</f>
        <v>0</v>
      </c>
      <c r="BF20" s="357">
        <f xml:space="preserve"> Time!BF$48</f>
        <v>0</v>
      </c>
      <c r="BG20" s="357">
        <f xml:space="preserve"> Time!BG$48</f>
        <v>0</v>
      </c>
      <c r="BH20" s="357">
        <f xml:space="preserve"> Time!BH$48</f>
        <v>0</v>
      </c>
      <c r="BI20" s="357">
        <f xml:space="preserve"> Time!BI$48</f>
        <v>0</v>
      </c>
      <c r="BJ20" s="357">
        <f xml:space="preserve"> Time!BJ$48</f>
        <v>0</v>
      </c>
      <c r="BK20" s="357">
        <f xml:space="preserve"> Time!BK$48</f>
        <v>0</v>
      </c>
      <c r="BL20" s="357">
        <f xml:space="preserve"> Time!BL$48</f>
        <v>0</v>
      </c>
      <c r="BM20" s="357">
        <f xml:space="preserve"> Time!BM$48</f>
        <v>0</v>
      </c>
      <c r="BN20" s="357">
        <f xml:space="preserve"> Time!BN$48</f>
        <v>0</v>
      </c>
      <c r="BO20" s="357">
        <f xml:space="preserve"> Time!BO$48</f>
        <v>0</v>
      </c>
      <c r="BP20" s="357">
        <f xml:space="preserve"> Time!BP$48</f>
        <v>0</v>
      </c>
      <c r="BQ20" s="357">
        <f xml:space="preserve"> Time!BQ$48</f>
        <v>0</v>
      </c>
      <c r="BR20" s="357">
        <f xml:space="preserve"> Time!BR$48</f>
        <v>0</v>
      </c>
      <c r="BS20" s="357">
        <f xml:space="preserve"> Time!BS$48</f>
        <v>0</v>
      </c>
      <c r="BT20" s="357">
        <f xml:space="preserve"> Time!BT$48</f>
        <v>0</v>
      </c>
      <c r="BU20" s="357">
        <f xml:space="preserve"> Time!BU$48</f>
        <v>0</v>
      </c>
      <c r="BV20" s="357">
        <f xml:space="preserve"> Time!BV$48</f>
        <v>0</v>
      </c>
      <c r="BW20" s="357">
        <f xml:space="preserve"> Time!BW$48</f>
        <v>0</v>
      </c>
      <c r="BX20" s="357">
        <f xml:space="preserve"> Time!BX$48</f>
        <v>0</v>
      </c>
      <c r="BY20" s="357">
        <f xml:space="preserve"> Time!BY$48</f>
        <v>0</v>
      </c>
      <c r="BZ20" s="357">
        <f xml:space="preserve"> Time!BZ$48</f>
        <v>0</v>
      </c>
      <c r="CA20" s="357">
        <f xml:space="preserve"> Time!CA$48</f>
        <v>0</v>
      </c>
      <c r="CB20" s="357">
        <f xml:space="preserve"> Time!CB$48</f>
        <v>0</v>
      </c>
      <c r="CC20" s="357">
        <f xml:space="preserve"> Time!CC$48</f>
        <v>0</v>
      </c>
      <c r="CD20" s="357">
        <f xml:space="preserve"> Time!CD$48</f>
        <v>0</v>
      </c>
      <c r="CE20" s="357">
        <f xml:space="preserve"> Time!CE$48</f>
        <v>0</v>
      </c>
      <c r="CF20" s="357">
        <f xml:space="preserve"> Time!CF$48</f>
        <v>0</v>
      </c>
    </row>
    <row r="21" spans="1:84" s="178" customFormat="1" ht="4.95" customHeight="1" x14ac:dyDescent="0.25">
      <c r="A21" s="179"/>
      <c r="B21" s="350"/>
      <c r="C21" s="183"/>
      <c r="D21" s="186"/>
      <c r="E21" s="181"/>
      <c r="F21" s="181"/>
      <c r="G21" s="181"/>
      <c r="H21" s="181"/>
      <c r="I21" s="181"/>
      <c r="J21" s="334"/>
      <c r="K21" s="334"/>
      <c r="L21" s="334"/>
      <c r="M21" s="334"/>
      <c r="N21" s="334"/>
      <c r="O21" s="334"/>
      <c r="P21" s="334"/>
      <c r="Q21" s="334"/>
      <c r="R21" s="334"/>
      <c r="S21" s="334"/>
      <c r="T21" s="334"/>
      <c r="U21" s="334"/>
      <c r="V21" s="334"/>
      <c r="W21" s="334"/>
      <c r="X21" s="334"/>
      <c r="Y21" s="334"/>
      <c r="Z21" s="334"/>
      <c r="AA21" s="334"/>
      <c r="AB21" s="334"/>
      <c r="AC21" s="334"/>
      <c r="AD21" s="334"/>
      <c r="AE21" s="417"/>
      <c r="AF21" s="417"/>
      <c r="AG21" s="417"/>
      <c r="AH21" s="417"/>
      <c r="AI21" s="417"/>
      <c r="AJ21" s="417"/>
      <c r="AK21" s="417"/>
      <c r="AL21" s="417"/>
      <c r="AM21" s="417"/>
      <c r="AN21" s="417"/>
      <c r="AO21" s="417"/>
      <c r="AP21" s="417"/>
      <c r="AQ21" s="417"/>
      <c r="AR21" s="417"/>
      <c r="AS21" s="417"/>
      <c r="AT21" s="417"/>
      <c r="AU21" s="417"/>
      <c r="AV21" s="417"/>
      <c r="AW21" s="417"/>
      <c r="AX21" s="417"/>
      <c r="AY21" s="417"/>
      <c r="AZ21" s="417"/>
      <c r="BA21" s="417"/>
      <c r="BB21" s="417"/>
      <c r="BC21" s="417"/>
      <c r="BD21" s="417"/>
      <c r="BE21" s="417"/>
      <c r="BF21" s="417"/>
      <c r="BG21" s="417"/>
      <c r="BH21" s="417"/>
      <c r="BI21" s="417"/>
      <c r="BJ21" s="417"/>
      <c r="BK21" s="417"/>
      <c r="BL21" s="417"/>
      <c r="BM21" s="417"/>
      <c r="BN21" s="417"/>
      <c r="BO21" s="417"/>
      <c r="BP21" s="417"/>
      <c r="BQ21" s="417"/>
      <c r="BR21" s="417"/>
      <c r="BS21" s="417"/>
      <c r="BT21" s="417"/>
      <c r="BU21" s="417"/>
      <c r="BV21" s="417"/>
      <c r="BW21" s="417"/>
      <c r="BX21" s="417"/>
      <c r="BY21" s="417"/>
      <c r="BZ21" s="417"/>
      <c r="CA21" s="417"/>
      <c r="CB21" s="417"/>
      <c r="CC21" s="417"/>
      <c r="CD21" s="417"/>
      <c r="CE21" s="417"/>
      <c r="CF21" s="417"/>
    </row>
    <row r="22" spans="1:84" s="178" customFormat="1" x14ac:dyDescent="0.25">
      <c r="A22" s="179"/>
      <c r="B22" s="350"/>
      <c r="C22" s="183"/>
      <c r="D22" s="186"/>
      <c r="E22" s="181" t="str">
        <f xml:space="preserve"> SetUp!$E$25&amp;" - actuals"</f>
        <v>Shoes - actuals</v>
      </c>
      <c r="F22" s="181">
        <f t="shared" ref="F22:G24" si="0" xml:space="preserve"> F16</f>
        <v>0</v>
      </c>
      <c r="G22" s="181" t="str">
        <f t="shared" si="0"/>
        <v>units</v>
      </c>
      <c r="H22" s="181"/>
      <c r="I22" s="181"/>
      <c r="J22" s="649"/>
      <c r="K22" s="649"/>
      <c r="L22" s="649">
        <f t="shared" ref="L22:AQ22" si="1" xml:space="preserve"> IF(L$20 = 1, L16, #N/A)</f>
        <v>0</v>
      </c>
      <c r="M22" s="649">
        <f t="shared" si="1"/>
        <v>320</v>
      </c>
      <c r="N22" s="649">
        <f t="shared" si="1"/>
        <v>320</v>
      </c>
      <c r="O22" s="649">
        <f t="shared" si="1"/>
        <v>360</v>
      </c>
      <c r="P22" s="649">
        <f t="shared" si="1"/>
        <v>440</v>
      </c>
      <c r="Q22" s="649">
        <f t="shared" si="1"/>
        <v>440</v>
      </c>
      <c r="R22" s="649">
        <f t="shared" si="1"/>
        <v>400</v>
      </c>
      <c r="S22" s="649">
        <f t="shared" si="1"/>
        <v>320</v>
      </c>
      <c r="T22" s="649">
        <f t="shared" si="1"/>
        <v>280</v>
      </c>
      <c r="U22" s="649">
        <f t="shared" si="1"/>
        <v>280</v>
      </c>
      <c r="V22" s="649">
        <f t="shared" si="1"/>
        <v>280</v>
      </c>
      <c r="W22" s="649">
        <f t="shared" si="1"/>
        <v>280</v>
      </c>
      <c r="X22" s="649">
        <f t="shared" si="1"/>
        <v>280</v>
      </c>
      <c r="Y22" s="649" t="e">
        <f t="shared" si="1"/>
        <v>#N/A</v>
      </c>
      <c r="Z22" s="649" t="e">
        <f t="shared" si="1"/>
        <v>#N/A</v>
      </c>
      <c r="AA22" s="649" t="e">
        <f t="shared" si="1"/>
        <v>#N/A</v>
      </c>
      <c r="AB22" s="649" t="e">
        <f t="shared" si="1"/>
        <v>#N/A</v>
      </c>
      <c r="AC22" s="649" t="e">
        <f t="shared" si="1"/>
        <v>#N/A</v>
      </c>
      <c r="AD22" s="649" t="e">
        <f t="shared" si="1"/>
        <v>#N/A</v>
      </c>
      <c r="AE22" s="649" t="e">
        <f t="shared" si="1"/>
        <v>#N/A</v>
      </c>
      <c r="AF22" s="649" t="e">
        <f t="shared" si="1"/>
        <v>#N/A</v>
      </c>
      <c r="AG22" s="649" t="e">
        <f t="shared" si="1"/>
        <v>#N/A</v>
      </c>
      <c r="AH22" s="649" t="e">
        <f t="shared" si="1"/>
        <v>#N/A</v>
      </c>
      <c r="AI22" s="649" t="e">
        <f t="shared" si="1"/>
        <v>#N/A</v>
      </c>
      <c r="AJ22" s="649" t="e">
        <f t="shared" si="1"/>
        <v>#N/A</v>
      </c>
      <c r="AK22" s="649" t="e">
        <f t="shared" si="1"/>
        <v>#N/A</v>
      </c>
      <c r="AL22" s="649" t="e">
        <f t="shared" si="1"/>
        <v>#N/A</v>
      </c>
      <c r="AM22" s="649" t="e">
        <f t="shared" si="1"/>
        <v>#N/A</v>
      </c>
      <c r="AN22" s="649" t="e">
        <f t="shared" si="1"/>
        <v>#N/A</v>
      </c>
      <c r="AO22" s="649" t="e">
        <f t="shared" si="1"/>
        <v>#N/A</v>
      </c>
      <c r="AP22" s="649" t="e">
        <f t="shared" si="1"/>
        <v>#N/A</v>
      </c>
      <c r="AQ22" s="649" t="e">
        <f t="shared" si="1"/>
        <v>#N/A</v>
      </c>
      <c r="AR22" s="649" t="e">
        <f t="shared" ref="AR22:BW22" si="2" xml:space="preserve"> IF(AR$20 = 1, AR16, #N/A)</f>
        <v>#N/A</v>
      </c>
      <c r="AS22" s="649" t="e">
        <f t="shared" si="2"/>
        <v>#N/A</v>
      </c>
      <c r="AT22" s="649" t="e">
        <f t="shared" si="2"/>
        <v>#N/A</v>
      </c>
      <c r="AU22" s="649" t="e">
        <f t="shared" si="2"/>
        <v>#N/A</v>
      </c>
      <c r="AV22" s="649" t="e">
        <f t="shared" si="2"/>
        <v>#N/A</v>
      </c>
      <c r="AW22" s="649" t="e">
        <f t="shared" si="2"/>
        <v>#N/A</v>
      </c>
      <c r="AX22" s="649" t="e">
        <f t="shared" si="2"/>
        <v>#N/A</v>
      </c>
      <c r="AY22" s="649" t="e">
        <f t="shared" si="2"/>
        <v>#N/A</v>
      </c>
      <c r="AZ22" s="649" t="e">
        <f t="shared" si="2"/>
        <v>#N/A</v>
      </c>
      <c r="BA22" s="649" t="e">
        <f t="shared" si="2"/>
        <v>#N/A</v>
      </c>
      <c r="BB22" s="649" t="e">
        <f t="shared" si="2"/>
        <v>#N/A</v>
      </c>
      <c r="BC22" s="649" t="e">
        <f t="shared" si="2"/>
        <v>#N/A</v>
      </c>
      <c r="BD22" s="649" t="e">
        <f t="shared" si="2"/>
        <v>#N/A</v>
      </c>
      <c r="BE22" s="649" t="e">
        <f t="shared" si="2"/>
        <v>#N/A</v>
      </c>
      <c r="BF22" s="649" t="e">
        <f t="shared" si="2"/>
        <v>#N/A</v>
      </c>
      <c r="BG22" s="649" t="e">
        <f t="shared" si="2"/>
        <v>#N/A</v>
      </c>
      <c r="BH22" s="649" t="e">
        <f t="shared" si="2"/>
        <v>#N/A</v>
      </c>
      <c r="BI22" s="649" t="e">
        <f t="shared" si="2"/>
        <v>#N/A</v>
      </c>
      <c r="BJ22" s="649" t="e">
        <f t="shared" si="2"/>
        <v>#N/A</v>
      </c>
      <c r="BK22" s="649" t="e">
        <f t="shared" si="2"/>
        <v>#N/A</v>
      </c>
      <c r="BL22" s="649" t="e">
        <f t="shared" si="2"/>
        <v>#N/A</v>
      </c>
      <c r="BM22" s="649" t="e">
        <f t="shared" si="2"/>
        <v>#N/A</v>
      </c>
      <c r="BN22" s="649" t="e">
        <f t="shared" si="2"/>
        <v>#N/A</v>
      </c>
      <c r="BO22" s="649" t="e">
        <f t="shared" si="2"/>
        <v>#N/A</v>
      </c>
      <c r="BP22" s="649" t="e">
        <f t="shared" si="2"/>
        <v>#N/A</v>
      </c>
      <c r="BQ22" s="649" t="e">
        <f t="shared" si="2"/>
        <v>#N/A</v>
      </c>
      <c r="BR22" s="649" t="e">
        <f t="shared" si="2"/>
        <v>#N/A</v>
      </c>
      <c r="BS22" s="649" t="e">
        <f t="shared" si="2"/>
        <v>#N/A</v>
      </c>
      <c r="BT22" s="649" t="e">
        <f t="shared" si="2"/>
        <v>#N/A</v>
      </c>
      <c r="BU22" s="649" t="e">
        <f t="shared" si="2"/>
        <v>#N/A</v>
      </c>
      <c r="BV22" s="649" t="e">
        <f t="shared" si="2"/>
        <v>#N/A</v>
      </c>
      <c r="BW22" s="649" t="e">
        <f t="shared" si="2"/>
        <v>#N/A</v>
      </c>
      <c r="BX22" s="649" t="e">
        <f t="shared" ref="BX22:CE22" si="3" xml:space="preserve"> IF(BX$20 = 1, BX16, #N/A)</f>
        <v>#N/A</v>
      </c>
      <c r="BY22" s="649" t="e">
        <f t="shared" si="3"/>
        <v>#N/A</v>
      </c>
      <c r="BZ22" s="649" t="e">
        <f t="shared" si="3"/>
        <v>#N/A</v>
      </c>
      <c r="CA22" s="649" t="e">
        <f t="shared" si="3"/>
        <v>#N/A</v>
      </c>
      <c r="CB22" s="649" t="e">
        <f t="shared" si="3"/>
        <v>#N/A</v>
      </c>
      <c r="CC22" s="649" t="e">
        <f t="shared" si="3"/>
        <v>#N/A</v>
      </c>
      <c r="CD22" s="649" t="e">
        <f t="shared" si="3"/>
        <v>#N/A</v>
      </c>
      <c r="CE22" s="649" t="e">
        <f t="shared" si="3"/>
        <v>#N/A</v>
      </c>
      <c r="CF22" s="649" t="e">
        <f t="shared" ref="CF22" si="4" xml:space="preserve"> IF(CF$20 = 1, CF16, #N/A)</f>
        <v>#N/A</v>
      </c>
    </row>
    <row r="23" spans="1:84" s="178" customFormat="1" x14ac:dyDescent="0.25">
      <c r="A23" s="179"/>
      <c r="B23" s="350"/>
      <c r="C23" s="183"/>
      <c r="D23" s="186"/>
      <c r="E23" s="181" t="str">
        <f xml:space="preserve"> SetUp!$E$26&amp;" - actuals"</f>
        <v>Trainers - actuals</v>
      </c>
      <c r="F23" s="181">
        <f t="shared" si="0"/>
        <v>0</v>
      </c>
      <c r="G23" s="181" t="str">
        <f t="shared" si="0"/>
        <v>units</v>
      </c>
      <c r="H23" s="181"/>
      <c r="I23" s="181"/>
      <c r="J23" s="649"/>
      <c r="K23" s="649"/>
      <c r="L23" s="649">
        <f t="shared" ref="L23:AQ23" si="5" xml:space="preserve"> IF(L$20 = 1, L17, #N/A)</f>
        <v>0</v>
      </c>
      <c r="M23" s="649">
        <f t="shared" si="5"/>
        <v>160</v>
      </c>
      <c r="N23" s="649">
        <f t="shared" si="5"/>
        <v>160</v>
      </c>
      <c r="O23" s="649">
        <f t="shared" si="5"/>
        <v>180</v>
      </c>
      <c r="P23" s="649">
        <f t="shared" si="5"/>
        <v>220</v>
      </c>
      <c r="Q23" s="649">
        <f t="shared" si="5"/>
        <v>220</v>
      </c>
      <c r="R23" s="649">
        <f t="shared" si="5"/>
        <v>200</v>
      </c>
      <c r="S23" s="649">
        <f t="shared" si="5"/>
        <v>160</v>
      </c>
      <c r="T23" s="649">
        <f t="shared" si="5"/>
        <v>140</v>
      </c>
      <c r="U23" s="649">
        <f t="shared" si="5"/>
        <v>140</v>
      </c>
      <c r="V23" s="649">
        <f t="shared" si="5"/>
        <v>140</v>
      </c>
      <c r="W23" s="649">
        <f t="shared" si="5"/>
        <v>140</v>
      </c>
      <c r="X23" s="649">
        <f t="shared" si="5"/>
        <v>140</v>
      </c>
      <c r="Y23" s="649" t="e">
        <f t="shared" si="5"/>
        <v>#N/A</v>
      </c>
      <c r="Z23" s="649" t="e">
        <f t="shared" si="5"/>
        <v>#N/A</v>
      </c>
      <c r="AA23" s="649" t="e">
        <f t="shared" si="5"/>
        <v>#N/A</v>
      </c>
      <c r="AB23" s="649" t="e">
        <f t="shared" si="5"/>
        <v>#N/A</v>
      </c>
      <c r="AC23" s="649" t="e">
        <f t="shared" si="5"/>
        <v>#N/A</v>
      </c>
      <c r="AD23" s="649" t="e">
        <f t="shared" si="5"/>
        <v>#N/A</v>
      </c>
      <c r="AE23" s="649" t="e">
        <f t="shared" si="5"/>
        <v>#N/A</v>
      </c>
      <c r="AF23" s="649" t="e">
        <f t="shared" si="5"/>
        <v>#N/A</v>
      </c>
      <c r="AG23" s="649" t="e">
        <f t="shared" si="5"/>
        <v>#N/A</v>
      </c>
      <c r="AH23" s="649" t="e">
        <f t="shared" si="5"/>
        <v>#N/A</v>
      </c>
      <c r="AI23" s="649" t="e">
        <f t="shared" si="5"/>
        <v>#N/A</v>
      </c>
      <c r="AJ23" s="649" t="e">
        <f t="shared" si="5"/>
        <v>#N/A</v>
      </c>
      <c r="AK23" s="649" t="e">
        <f t="shared" si="5"/>
        <v>#N/A</v>
      </c>
      <c r="AL23" s="649" t="e">
        <f t="shared" si="5"/>
        <v>#N/A</v>
      </c>
      <c r="AM23" s="649" t="e">
        <f t="shared" si="5"/>
        <v>#N/A</v>
      </c>
      <c r="AN23" s="649" t="e">
        <f t="shared" si="5"/>
        <v>#N/A</v>
      </c>
      <c r="AO23" s="649" t="e">
        <f t="shared" si="5"/>
        <v>#N/A</v>
      </c>
      <c r="AP23" s="649" t="e">
        <f t="shared" si="5"/>
        <v>#N/A</v>
      </c>
      <c r="AQ23" s="649" t="e">
        <f t="shared" si="5"/>
        <v>#N/A</v>
      </c>
      <c r="AR23" s="649" t="e">
        <f t="shared" ref="AR23:BW23" si="6" xml:space="preserve"> IF(AR$20 = 1, AR17, #N/A)</f>
        <v>#N/A</v>
      </c>
      <c r="AS23" s="649" t="e">
        <f t="shared" si="6"/>
        <v>#N/A</v>
      </c>
      <c r="AT23" s="649" t="e">
        <f t="shared" si="6"/>
        <v>#N/A</v>
      </c>
      <c r="AU23" s="649" t="e">
        <f t="shared" si="6"/>
        <v>#N/A</v>
      </c>
      <c r="AV23" s="649" t="e">
        <f t="shared" si="6"/>
        <v>#N/A</v>
      </c>
      <c r="AW23" s="649" t="e">
        <f t="shared" si="6"/>
        <v>#N/A</v>
      </c>
      <c r="AX23" s="649" t="e">
        <f t="shared" si="6"/>
        <v>#N/A</v>
      </c>
      <c r="AY23" s="649" t="e">
        <f t="shared" si="6"/>
        <v>#N/A</v>
      </c>
      <c r="AZ23" s="649" t="e">
        <f t="shared" si="6"/>
        <v>#N/A</v>
      </c>
      <c r="BA23" s="649" t="e">
        <f t="shared" si="6"/>
        <v>#N/A</v>
      </c>
      <c r="BB23" s="649" t="e">
        <f t="shared" si="6"/>
        <v>#N/A</v>
      </c>
      <c r="BC23" s="649" t="e">
        <f t="shared" si="6"/>
        <v>#N/A</v>
      </c>
      <c r="BD23" s="649" t="e">
        <f t="shared" si="6"/>
        <v>#N/A</v>
      </c>
      <c r="BE23" s="649" t="e">
        <f t="shared" si="6"/>
        <v>#N/A</v>
      </c>
      <c r="BF23" s="649" t="e">
        <f t="shared" si="6"/>
        <v>#N/A</v>
      </c>
      <c r="BG23" s="649" t="e">
        <f t="shared" si="6"/>
        <v>#N/A</v>
      </c>
      <c r="BH23" s="649" t="e">
        <f t="shared" si="6"/>
        <v>#N/A</v>
      </c>
      <c r="BI23" s="649" t="e">
        <f t="shared" si="6"/>
        <v>#N/A</v>
      </c>
      <c r="BJ23" s="649" t="e">
        <f t="shared" si="6"/>
        <v>#N/A</v>
      </c>
      <c r="BK23" s="649" t="e">
        <f t="shared" si="6"/>
        <v>#N/A</v>
      </c>
      <c r="BL23" s="649" t="e">
        <f t="shared" si="6"/>
        <v>#N/A</v>
      </c>
      <c r="BM23" s="649" t="e">
        <f t="shared" si="6"/>
        <v>#N/A</v>
      </c>
      <c r="BN23" s="649" t="e">
        <f t="shared" si="6"/>
        <v>#N/A</v>
      </c>
      <c r="BO23" s="649" t="e">
        <f t="shared" si="6"/>
        <v>#N/A</v>
      </c>
      <c r="BP23" s="649" t="e">
        <f t="shared" si="6"/>
        <v>#N/A</v>
      </c>
      <c r="BQ23" s="649" t="e">
        <f t="shared" si="6"/>
        <v>#N/A</v>
      </c>
      <c r="BR23" s="649" t="e">
        <f t="shared" si="6"/>
        <v>#N/A</v>
      </c>
      <c r="BS23" s="649" t="e">
        <f t="shared" si="6"/>
        <v>#N/A</v>
      </c>
      <c r="BT23" s="649" t="e">
        <f t="shared" si="6"/>
        <v>#N/A</v>
      </c>
      <c r="BU23" s="649" t="e">
        <f t="shared" si="6"/>
        <v>#N/A</v>
      </c>
      <c r="BV23" s="649" t="e">
        <f t="shared" si="6"/>
        <v>#N/A</v>
      </c>
      <c r="BW23" s="649" t="e">
        <f t="shared" si="6"/>
        <v>#N/A</v>
      </c>
      <c r="BX23" s="649" t="e">
        <f t="shared" ref="BX23:CE23" si="7" xml:space="preserve"> IF(BX$20 = 1, BX17, #N/A)</f>
        <v>#N/A</v>
      </c>
      <c r="BY23" s="649" t="e">
        <f t="shared" si="7"/>
        <v>#N/A</v>
      </c>
      <c r="BZ23" s="649" t="e">
        <f t="shared" si="7"/>
        <v>#N/A</v>
      </c>
      <c r="CA23" s="649" t="e">
        <f t="shared" si="7"/>
        <v>#N/A</v>
      </c>
      <c r="CB23" s="649" t="e">
        <f t="shared" si="7"/>
        <v>#N/A</v>
      </c>
      <c r="CC23" s="649" t="e">
        <f t="shared" si="7"/>
        <v>#N/A</v>
      </c>
      <c r="CD23" s="649" t="e">
        <f t="shared" si="7"/>
        <v>#N/A</v>
      </c>
      <c r="CE23" s="649" t="e">
        <f t="shared" si="7"/>
        <v>#N/A</v>
      </c>
      <c r="CF23" s="649" t="e">
        <f t="shared" ref="CF23" si="8" xml:space="preserve"> IF(CF$20 = 1, CF17, #N/A)</f>
        <v>#N/A</v>
      </c>
    </row>
    <row r="24" spans="1:84" s="178" customFormat="1" x14ac:dyDescent="0.25">
      <c r="A24" s="179"/>
      <c r="B24" s="350"/>
      <c r="C24" s="183"/>
      <c r="D24" s="186"/>
      <c r="E24" s="181" t="str">
        <f xml:space="preserve"> SetUp!$E$27&amp;" - actuals"</f>
        <v>Boots - actuals</v>
      </c>
      <c r="F24" s="181">
        <f t="shared" si="0"/>
        <v>0</v>
      </c>
      <c r="G24" s="181" t="str">
        <f t="shared" si="0"/>
        <v>units</v>
      </c>
      <c r="H24" s="181"/>
      <c r="I24" s="181"/>
      <c r="J24" s="649"/>
      <c r="K24" s="649"/>
      <c r="L24" s="649">
        <f t="shared" ref="L24:AQ24" si="9" xml:space="preserve"> IF(L$20 = 1, L18, #N/A)</f>
        <v>0</v>
      </c>
      <c r="M24" s="649">
        <f t="shared" si="9"/>
        <v>200</v>
      </c>
      <c r="N24" s="649">
        <f t="shared" si="9"/>
        <v>200</v>
      </c>
      <c r="O24" s="649">
        <f t="shared" si="9"/>
        <v>225</v>
      </c>
      <c r="P24" s="649">
        <f t="shared" si="9"/>
        <v>275</v>
      </c>
      <c r="Q24" s="649">
        <f t="shared" si="9"/>
        <v>275</v>
      </c>
      <c r="R24" s="649">
        <f t="shared" si="9"/>
        <v>250</v>
      </c>
      <c r="S24" s="649">
        <f t="shared" si="9"/>
        <v>200</v>
      </c>
      <c r="T24" s="649">
        <f t="shared" si="9"/>
        <v>175.00000000000003</v>
      </c>
      <c r="U24" s="649">
        <f t="shared" si="9"/>
        <v>175.00000000000003</v>
      </c>
      <c r="V24" s="649">
        <f t="shared" si="9"/>
        <v>175.00000000000003</v>
      </c>
      <c r="W24" s="649">
        <f t="shared" si="9"/>
        <v>175.00000000000003</v>
      </c>
      <c r="X24" s="649">
        <f t="shared" si="9"/>
        <v>175.00000000000003</v>
      </c>
      <c r="Y24" s="649" t="e">
        <f t="shared" si="9"/>
        <v>#N/A</v>
      </c>
      <c r="Z24" s="649" t="e">
        <f t="shared" si="9"/>
        <v>#N/A</v>
      </c>
      <c r="AA24" s="649" t="e">
        <f t="shared" si="9"/>
        <v>#N/A</v>
      </c>
      <c r="AB24" s="649" t="e">
        <f t="shared" si="9"/>
        <v>#N/A</v>
      </c>
      <c r="AC24" s="649" t="e">
        <f t="shared" si="9"/>
        <v>#N/A</v>
      </c>
      <c r="AD24" s="649" t="e">
        <f t="shared" si="9"/>
        <v>#N/A</v>
      </c>
      <c r="AE24" s="649" t="e">
        <f t="shared" si="9"/>
        <v>#N/A</v>
      </c>
      <c r="AF24" s="649" t="e">
        <f t="shared" si="9"/>
        <v>#N/A</v>
      </c>
      <c r="AG24" s="649" t="e">
        <f t="shared" si="9"/>
        <v>#N/A</v>
      </c>
      <c r="AH24" s="649" t="e">
        <f t="shared" si="9"/>
        <v>#N/A</v>
      </c>
      <c r="AI24" s="649" t="e">
        <f t="shared" si="9"/>
        <v>#N/A</v>
      </c>
      <c r="AJ24" s="649" t="e">
        <f t="shared" si="9"/>
        <v>#N/A</v>
      </c>
      <c r="AK24" s="649" t="e">
        <f t="shared" si="9"/>
        <v>#N/A</v>
      </c>
      <c r="AL24" s="649" t="e">
        <f t="shared" si="9"/>
        <v>#N/A</v>
      </c>
      <c r="AM24" s="649" t="e">
        <f t="shared" si="9"/>
        <v>#N/A</v>
      </c>
      <c r="AN24" s="649" t="e">
        <f t="shared" si="9"/>
        <v>#N/A</v>
      </c>
      <c r="AO24" s="649" t="e">
        <f t="shared" si="9"/>
        <v>#N/A</v>
      </c>
      <c r="AP24" s="649" t="e">
        <f t="shared" si="9"/>
        <v>#N/A</v>
      </c>
      <c r="AQ24" s="649" t="e">
        <f t="shared" si="9"/>
        <v>#N/A</v>
      </c>
      <c r="AR24" s="649" t="e">
        <f t="shared" ref="AR24:BW24" si="10" xml:space="preserve"> IF(AR$20 = 1, AR18, #N/A)</f>
        <v>#N/A</v>
      </c>
      <c r="AS24" s="649" t="e">
        <f t="shared" si="10"/>
        <v>#N/A</v>
      </c>
      <c r="AT24" s="649" t="e">
        <f t="shared" si="10"/>
        <v>#N/A</v>
      </c>
      <c r="AU24" s="649" t="e">
        <f t="shared" si="10"/>
        <v>#N/A</v>
      </c>
      <c r="AV24" s="649" t="e">
        <f t="shared" si="10"/>
        <v>#N/A</v>
      </c>
      <c r="AW24" s="649" t="e">
        <f t="shared" si="10"/>
        <v>#N/A</v>
      </c>
      <c r="AX24" s="649" t="e">
        <f t="shared" si="10"/>
        <v>#N/A</v>
      </c>
      <c r="AY24" s="649" t="e">
        <f t="shared" si="10"/>
        <v>#N/A</v>
      </c>
      <c r="AZ24" s="649" t="e">
        <f t="shared" si="10"/>
        <v>#N/A</v>
      </c>
      <c r="BA24" s="649" t="e">
        <f t="shared" si="10"/>
        <v>#N/A</v>
      </c>
      <c r="BB24" s="649" t="e">
        <f t="shared" si="10"/>
        <v>#N/A</v>
      </c>
      <c r="BC24" s="649" t="e">
        <f t="shared" si="10"/>
        <v>#N/A</v>
      </c>
      <c r="BD24" s="649" t="e">
        <f t="shared" si="10"/>
        <v>#N/A</v>
      </c>
      <c r="BE24" s="649" t="e">
        <f t="shared" si="10"/>
        <v>#N/A</v>
      </c>
      <c r="BF24" s="649" t="e">
        <f t="shared" si="10"/>
        <v>#N/A</v>
      </c>
      <c r="BG24" s="649" t="e">
        <f t="shared" si="10"/>
        <v>#N/A</v>
      </c>
      <c r="BH24" s="649" t="e">
        <f t="shared" si="10"/>
        <v>#N/A</v>
      </c>
      <c r="BI24" s="649" t="e">
        <f t="shared" si="10"/>
        <v>#N/A</v>
      </c>
      <c r="BJ24" s="649" t="e">
        <f t="shared" si="10"/>
        <v>#N/A</v>
      </c>
      <c r="BK24" s="649" t="e">
        <f t="shared" si="10"/>
        <v>#N/A</v>
      </c>
      <c r="BL24" s="649" t="e">
        <f t="shared" si="10"/>
        <v>#N/A</v>
      </c>
      <c r="BM24" s="649" t="e">
        <f t="shared" si="10"/>
        <v>#N/A</v>
      </c>
      <c r="BN24" s="649" t="e">
        <f t="shared" si="10"/>
        <v>#N/A</v>
      </c>
      <c r="BO24" s="649" t="e">
        <f t="shared" si="10"/>
        <v>#N/A</v>
      </c>
      <c r="BP24" s="649" t="e">
        <f t="shared" si="10"/>
        <v>#N/A</v>
      </c>
      <c r="BQ24" s="649" t="e">
        <f t="shared" si="10"/>
        <v>#N/A</v>
      </c>
      <c r="BR24" s="649" t="e">
        <f t="shared" si="10"/>
        <v>#N/A</v>
      </c>
      <c r="BS24" s="649" t="e">
        <f t="shared" si="10"/>
        <v>#N/A</v>
      </c>
      <c r="BT24" s="649" t="e">
        <f t="shared" si="10"/>
        <v>#N/A</v>
      </c>
      <c r="BU24" s="649" t="e">
        <f t="shared" si="10"/>
        <v>#N/A</v>
      </c>
      <c r="BV24" s="649" t="e">
        <f t="shared" si="10"/>
        <v>#N/A</v>
      </c>
      <c r="BW24" s="649" t="e">
        <f t="shared" si="10"/>
        <v>#N/A</v>
      </c>
      <c r="BX24" s="649" t="e">
        <f t="shared" ref="BX24:CE24" si="11" xml:space="preserve"> IF(BX$20 = 1, BX18, #N/A)</f>
        <v>#N/A</v>
      </c>
      <c r="BY24" s="649" t="e">
        <f t="shared" si="11"/>
        <v>#N/A</v>
      </c>
      <c r="BZ24" s="649" t="e">
        <f t="shared" si="11"/>
        <v>#N/A</v>
      </c>
      <c r="CA24" s="649" t="e">
        <f t="shared" si="11"/>
        <v>#N/A</v>
      </c>
      <c r="CB24" s="649" t="e">
        <f t="shared" si="11"/>
        <v>#N/A</v>
      </c>
      <c r="CC24" s="649" t="e">
        <f t="shared" si="11"/>
        <v>#N/A</v>
      </c>
      <c r="CD24" s="649" t="e">
        <f t="shared" si="11"/>
        <v>#N/A</v>
      </c>
      <c r="CE24" s="649" t="e">
        <f t="shared" si="11"/>
        <v>#N/A</v>
      </c>
      <c r="CF24" s="649" t="e">
        <f t="shared" ref="CF24" si="12" xml:space="preserve"> IF(CF$20 = 1, CF18, #N/A)</f>
        <v>#N/A</v>
      </c>
    </row>
    <row r="25" spans="1:84" s="178" customFormat="1" x14ac:dyDescent="0.25">
      <c r="A25" s="179"/>
      <c r="B25" s="350"/>
      <c r="C25" s="183"/>
      <c r="D25" s="186"/>
      <c r="E25" s="181"/>
      <c r="F25" s="181"/>
      <c r="G25" s="181"/>
      <c r="H25" s="181"/>
      <c r="I25" s="181"/>
      <c r="J25" s="334"/>
      <c r="K25" s="334"/>
      <c r="L25" s="334"/>
      <c r="M25" s="334"/>
      <c r="N25" s="334"/>
      <c r="O25" s="334"/>
      <c r="P25" s="334"/>
      <c r="Q25" s="334"/>
      <c r="R25" s="334"/>
      <c r="S25" s="334"/>
      <c r="T25" s="334"/>
      <c r="U25" s="334"/>
      <c r="V25" s="334"/>
      <c r="W25" s="334"/>
      <c r="X25" s="334"/>
      <c r="Y25" s="334"/>
      <c r="Z25" s="334"/>
      <c r="AA25" s="334"/>
      <c r="AB25" s="334"/>
      <c r="AC25" s="334"/>
      <c r="AD25" s="334"/>
      <c r="AE25" s="417"/>
      <c r="AF25" s="417"/>
      <c r="AG25" s="417"/>
      <c r="AH25" s="417"/>
      <c r="AI25" s="417"/>
      <c r="AJ25" s="417"/>
      <c r="AK25" s="417"/>
      <c r="AL25" s="417"/>
      <c r="AM25" s="417"/>
      <c r="AN25" s="417"/>
      <c r="AO25" s="417"/>
      <c r="AP25" s="417"/>
      <c r="AQ25" s="417"/>
      <c r="AR25" s="417"/>
      <c r="AS25" s="417"/>
      <c r="AT25" s="417"/>
      <c r="AU25" s="417"/>
      <c r="AV25" s="417"/>
      <c r="AW25" s="417"/>
      <c r="AX25" s="417"/>
      <c r="AY25" s="417"/>
      <c r="AZ25" s="417"/>
      <c r="BA25" s="417"/>
      <c r="BB25" s="417"/>
      <c r="BC25" s="417"/>
      <c r="BD25" s="417"/>
      <c r="BE25" s="417"/>
      <c r="BF25" s="417"/>
      <c r="BG25" s="417"/>
      <c r="BH25" s="417"/>
      <c r="BI25" s="417"/>
      <c r="BJ25" s="417"/>
      <c r="BK25" s="417"/>
      <c r="BL25" s="417"/>
      <c r="BM25" s="417"/>
      <c r="BN25" s="417"/>
      <c r="BO25" s="417"/>
      <c r="BP25" s="417"/>
      <c r="BQ25" s="417"/>
      <c r="BR25" s="417"/>
      <c r="BS25" s="417"/>
      <c r="BT25" s="417"/>
      <c r="BU25" s="417"/>
      <c r="BV25" s="417"/>
      <c r="BW25" s="417"/>
      <c r="BX25" s="417"/>
      <c r="BY25" s="417"/>
      <c r="BZ25" s="417"/>
      <c r="CA25" s="417"/>
      <c r="CB25" s="417"/>
      <c r="CC25" s="417"/>
      <c r="CD25" s="417"/>
      <c r="CE25" s="417"/>
      <c r="CF25" s="417"/>
    </row>
    <row r="26" spans="1:84" s="187" customFormat="1" x14ac:dyDescent="0.25">
      <c r="A26" s="78"/>
      <c r="B26" s="355"/>
      <c r="C26" s="163"/>
      <c r="D26" s="83"/>
      <c r="E26" s="122" t="str">
        <f xml:space="preserve"> Rev!E$77</f>
        <v>Units sold - Shoes</v>
      </c>
      <c r="F26" s="357">
        <f xml:space="preserve"> Rev!F$77</f>
        <v>0</v>
      </c>
      <c r="G26" s="357" t="str">
        <f xml:space="preserve"> Rev!G$77</f>
        <v>units</v>
      </c>
      <c r="H26" s="357">
        <f xml:space="preserve"> Rev!H$77</f>
        <v>0</v>
      </c>
      <c r="I26" s="357">
        <f xml:space="preserve"> Rev!I$77</f>
        <v>0</v>
      </c>
      <c r="J26" s="653">
        <f xml:space="preserve"> Rev!J$77</f>
        <v>22840.4928</v>
      </c>
      <c r="K26" s="653">
        <f xml:space="preserve"> Rev!K$77</f>
        <v>0</v>
      </c>
      <c r="L26" s="653">
        <f xml:space="preserve"> Rev!L$77</f>
        <v>0</v>
      </c>
      <c r="M26" s="653">
        <f xml:space="preserve"> Rev!M$77</f>
        <v>320</v>
      </c>
      <c r="N26" s="653">
        <f xml:space="preserve"> Rev!N$77</f>
        <v>320</v>
      </c>
      <c r="O26" s="653">
        <f xml:space="preserve"> Rev!O$77</f>
        <v>360</v>
      </c>
      <c r="P26" s="653">
        <f xml:space="preserve"> Rev!P$77</f>
        <v>440</v>
      </c>
      <c r="Q26" s="653">
        <f xml:space="preserve"> Rev!Q$77</f>
        <v>440</v>
      </c>
      <c r="R26" s="653">
        <f xml:space="preserve"> Rev!R$77</f>
        <v>400</v>
      </c>
      <c r="S26" s="653">
        <f xml:space="preserve"> Rev!S$77</f>
        <v>320</v>
      </c>
      <c r="T26" s="653">
        <f xml:space="preserve"> Rev!T$77</f>
        <v>280</v>
      </c>
      <c r="U26" s="653">
        <f xml:space="preserve"> Rev!U$77</f>
        <v>280</v>
      </c>
      <c r="V26" s="653">
        <f xml:space="preserve"> Rev!V$77</f>
        <v>280</v>
      </c>
      <c r="W26" s="653">
        <f xml:space="preserve"> Rev!W$77</f>
        <v>280</v>
      </c>
      <c r="X26" s="653">
        <f xml:space="preserve"> Rev!X$77</f>
        <v>280</v>
      </c>
      <c r="Y26" s="653">
        <f xml:space="preserve"> Rev!Y$77</f>
        <v>320</v>
      </c>
      <c r="Z26" s="653">
        <f xml:space="preserve"> Rev!Z$77</f>
        <v>320</v>
      </c>
      <c r="AA26" s="653">
        <f xml:space="preserve"> Rev!AA$77</f>
        <v>360</v>
      </c>
      <c r="AB26" s="653">
        <f xml:space="preserve"> Rev!AB$77</f>
        <v>440</v>
      </c>
      <c r="AC26" s="653">
        <f xml:space="preserve"> Rev!AC$77</f>
        <v>440</v>
      </c>
      <c r="AD26" s="653">
        <f xml:space="preserve"> Rev!AD$77</f>
        <v>400</v>
      </c>
      <c r="AE26" s="653">
        <f xml:space="preserve"> Rev!AE$77</f>
        <v>320</v>
      </c>
      <c r="AF26" s="653">
        <f xml:space="preserve"> Rev!AF$77</f>
        <v>280</v>
      </c>
      <c r="AG26" s="653">
        <f xml:space="preserve"> Rev!AG$77</f>
        <v>280</v>
      </c>
      <c r="AH26" s="653">
        <f xml:space="preserve"> Rev!AH$77</f>
        <v>280</v>
      </c>
      <c r="AI26" s="653">
        <f xml:space="preserve"> Rev!AI$77</f>
        <v>280</v>
      </c>
      <c r="AJ26" s="653">
        <f xml:space="preserve"> Rev!AJ$77</f>
        <v>280</v>
      </c>
      <c r="AK26" s="653">
        <f xml:space="preserve"> Rev!AK$77</f>
        <v>313.60000000000002</v>
      </c>
      <c r="AL26" s="653">
        <f xml:space="preserve"> Rev!AL$77</f>
        <v>313.60000000000002</v>
      </c>
      <c r="AM26" s="653">
        <f xml:space="preserve"> Rev!AM$77</f>
        <v>352.8</v>
      </c>
      <c r="AN26" s="653">
        <f xml:space="preserve"> Rev!AN$77</f>
        <v>431.2</v>
      </c>
      <c r="AO26" s="653">
        <f xml:space="preserve"> Rev!AO$77</f>
        <v>431.2</v>
      </c>
      <c r="AP26" s="653">
        <f xml:space="preserve"> Rev!AP$77</f>
        <v>392</v>
      </c>
      <c r="AQ26" s="653">
        <f xml:space="preserve"> Rev!AQ$77</f>
        <v>313.60000000000002</v>
      </c>
      <c r="AR26" s="653">
        <f xml:space="preserve"> Rev!AR$77</f>
        <v>274.40000000000003</v>
      </c>
      <c r="AS26" s="653">
        <f xml:space="preserve"> Rev!AS$77</f>
        <v>274.40000000000003</v>
      </c>
      <c r="AT26" s="653">
        <f xml:space="preserve"> Rev!AT$77</f>
        <v>274.40000000000003</v>
      </c>
      <c r="AU26" s="653">
        <f xml:space="preserve"> Rev!AU$77</f>
        <v>274.40000000000003</v>
      </c>
      <c r="AV26" s="653">
        <f xml:space="preserve"> Rev!AV$77</f>
        <v>274.40000000000003</v>
      </c>
      <c r="AW26" s="653">
        <f xml:space="preserve"> Rev!AW$77</f>
        <v>304.19200000000001</v>
      </c>
      <c r="AX26" s="653">
        <f xml:space="preserve"> Rev!AX$77</f>
        <v>304.19200000000001</v>
      </c>
      <c r="AY26" s="653">
        <f xml:space="preserve"> Rev!AY$77</f>
        <v>342.21600000000001</v>
      </c>
      <c r="AZ26" s="653">
        <f xml:space="preserve"> Rev!AZ$77</f>
        <v>418.26400000000001</v>
      </c>
      <c r="BA26" s="653">
        <f xml:space="preserve"> Rev!BA$77</f>
        <v>418.26400000000001</v>
      </c>
      <c r="BB26" s="653">
        <f xml:space="preserve"> Rev!BB$77</f>
        <v>380.24</v>
      </c>
      <c r="BC26" s="653">
        <f xml:space="preserve"> Rev!BC$77</f>
        <v>304.19200000000001</v>
      </c>
      <c r="BD26" s="653">
        <f xml:space="preserve"> Rev!BD$77</f>
        <v>266.16800000000001</v>
      </c>
      <c r="BE26" s="653">
        <f xml:space="preserve"> Rev!BE$77</f>
        <v>266.16800000000001</v>
      </c>
      <c r="BF26" s="653">
        <f xml:space="preserve"> Rev!BF$77</f>
        <v>266.16800000000001</v>
      </c>
      <c r="BG26" s="653">
        <f xml:space="preserve"> Rev!BG$77</f>
        <v>266.16800000000001</v>
      </c>
      <c r="BH26" s="653">
        <f xml:space="preserve"> Rev!BH$77</f>
        <v>266.16800000000001</v>
      </c>
      <c r="BI26" s="653">
        <f xml:space="preserve"> Rev!BI$77</f>
        <v>292.02431999999999</v>
      </c>
      <c r="BJ26" s="653">
        <f xml:space="preserve"> Rev!BJ$77</f>
        <v>292.02431999999999</v>
      </c>
      <c r="BK26" s="653">
        <f xml:space="preserve"> Rev!BK$77</f>
        <v>328.52735999999993</v>
      </c>
      <c r="BL26" s="653">
        <f xml:space="preserve"> Rev!BL$77</f>
        <v>401.53343999999998</v>
      </c>
      <c r="BM26" s="653">
        <f xml:space="preserve"> Rev!BM$77</f>
        <v>401.53343999999998</v>
      </c>
      <c r="BN26" s="653">
        <f xml:space="preserve"> Rev!BN$77</f>
        <v>365.03039999999999</v>
      </c>
      <c r="BO26" s="653">
        <f xml:space="preserve"> Rev!BO$77</f>
        <v>292.02431999999999</v>
      </c>
      <c r="BP26" s="653">
        <f xml:space="preserve"> Rev!BP$77</f>
        <v>255.52127999999999</v>
      </c>
      <c r="BQ26" s="653">
        <f xml:space="preserve"> Rev!BQ$77</f>
        <v>255.52127999999999</v>
      </c>
      <c r="BR26" s="653">
        <f xml:space="preserve"> Rev!BR$77</f>
        <v>255.52127999999999</v>
      </c>
      <c r="BS26" s="653">
        <f xml:space="preserve"> Rev!BS$77</f>
        <v>255.52127999999999</v>
      </c>
      <c r="BT26" s="653">
        <f xml:space="preserve"> Rev!BT$77</f>
        <v>255.52127999999999</v>
      </c>
      <c r="BU26" s="653">
        <f xml:space="preserve"> Rev!BU$77</f>
        <v>277.42310399999997</v>
      </c>
      <c r="BV26" s="653">
        <f xml:space="preserve"> Rev!BV$77</f>
        <v>277.42310399999997</v>
      </c>
      <c r="BW26" s="653">
        <f xml:space="preserve"> Rev!BW$77</f>
        <v>312.10099199999996</v>
      </c>
      <c r="BX26" s="653">
        <f xml:space="preserve"> Rev!BX$77</f>
        <v>381.45676799999995</v>
      </c>
      <c r="BY26" s="653">
        <f xml:space="preserve"> Rev!BY$77</f>
        <v>381.45676799999995</v>
      </c>
      <c r="BZ26" s="653">
        <f xml:space="preserve"> Rev!BZ$77</f>
        <v>346.77888000000002</v>
      </c>
      <c r="CA26" s="653">
        <f xml:space="preserve"> Rev!CA$77</f>
        <v>277.42310399999997</v>
      </c>
      <c r="CB26" s="653">
        <f xml:space="preserve"> Rev!CB$77</f>
        <v>242.745216</v>
      </c>
      <c r="CC26" s="653">
        <f xml:space="preserve"> Rev!CC$77</f>
        <v>242.745216</v>
      </c>
      <c r="CD26" s="653">
        <f xml:space="preserve"> Rev!CD$77</f>
        <v>242.745216</v>
      </c>
      <c r="CE26" s="653">
        <f xml:space="preserve"> Rev!CE$77</f>
        <v>242.745216</v>
      </c>
      <c r="CF26" s="653">
        <f xml:space="preserve"> Rev!CF$77</f>
        <v>242.745216</v>
      </c>
    </row>
    <row r="27" spans="1:84" s="187" customFormat="1" x14ac:dyDescent="0.25">
      <c r="A27" s="78"/>
      <c r="B27" s="355"/>
      <c r="C27" s="163"/>
      <c r="D27" s="83"/>
      <c r="E27" s="122" t="str">
        <f xml:space="preserve"> Rev!E$78</f>
        <v>Units sold - Trainers</v>
      </c>
      <c r="F27" s="357">
        <f xml:space="preserve"> Rev!F$78</f>
        <v>0</v>
      </c>
      <c r="G27" s="357" t="str">
        <f xml:space="preserve"> Rev!G$78</f>
        <v>units</v>
      </c>
      <c r="H27" s="357">
        <f xml:space="preserve"> Rev!H$78</f>
        <v>0</v>
      </c>
      <c r="I27" s="357">
        <f xml:space="preserve"> Rev!I$78</f>
        <v>0</v>
      </c>
      <c r="J27" s="653">
        <f xml:space="preserve"> Rev!J$78</f>
        <v>14254.300000000005</v>
      </c>
      <c r="K27" s="653">
        <f xml:space="preserve"> Rev!K$78</f>
        <v>0</v>
      </c>
      <c r="L27" s="653">
        <f xml:space="preserve"> Rev!L$78</f>
        <v>0</v>
      </c>
      <c r="M27" s="653">
        <f xml:space="preserve"> Rev!M$78</f>
        <v>160</v>
      </c>
      <c r="N27" s="653">
        <f xml:space="preserve"> Rev!N$78</f>
        <v>160</v>
      </c>
      <c r="O27" s="653">
        <f xml:space="preserve"> Rev!O$78</f>
        <v>180</v>
      </c>
      <c r="P27" s="653">
        <f xml:space="preserve"> Rev!P$78</f>
        <v>220</v>
      </c>
      <c r="Q27" s="653">
        <f xml:space="preserve"> Rev!Q$78</f>
        <v>220</v>
      </c>
      <c r="R27" s="653">
        <f xml:space="preserve"> Rev!R$78</f>
        <v>200</v>
      </c>
      <c r="S27" s="653">
        <f xml:space="preserve"> Rev!S$78</f>
        <v>160</v>
      </c>
      <c r="T27" s="653">
        <f xml:space="preserve"> Rev!T$78</f>
        <v>140</v>
      </c>
      <c r="U27" s="653">
        <f xml:space="preserve"> Rev!U$78</f>
        <v>140</v>
      </c>
      <c r="V27" s="653">
        <f xml:space="preserve"> Rev!V$78</f>
        <v>140</v>
      </c>
      <c r="W27" s="653">
        <f xml:space="preserve"> Rev!W$78</f>
        <v>140</v>
      </c>
      <c r="X27" s="653">
        <f xml:space="preserve"> Rev!X$78</f>
        <v>140</v>
      </c>
      <c r="Y27" s="653">
        <f xml:space="preserve"> Rev!Y$78</f>
        <v>160</v>
      </c>
      <c r="Z27" s="653">
        <f xml:space="preserve"> Rev!Z$78</f>
        <v>160</v>
      </c>
      <c r="AA27" s="653">
        <f xml:space="preserve"> Rev!AA$78</f>
        <v>180</v>
      </c>
      <c r="AB27" s="653">
        <f xml:space="preserve"> Rev!AB$78</f>
        <v>220</v>
      </c>
      <c r="AC27" s="653">
        <f xml:space="preserve"> Rev!AC$78</f>
        <v>220</v>
      </c>
      <c r="AD27" s="653">
        <f xml:space="preserve"> Rev!AD$78</f>
        <v>200</v>
      </c>
      <c r="AE27" s="653">
        <f xml:space="preserve"> Rev!AE$78</f>
        <v>160</v>
      </c>
      <c r="AF27" s="653">
        <f xml:space="preserve"> Rev!AF$78</f>
        <v>140</v>
      </c>
      <c r="AG27" s="653">
        <f xml:space="preserve"> Rev!AG$78</f>
        <v>140</v>
      </c>
      <c r="AH27" s="653">
        <f xml:space="preserve"> Rev!AH$78</f>
        <v>140</v>
      </c>
      <c r="AI27" s="653">
        <f xml:space="preserve"> Rev!AI$78</f>
        <v>140</v>
      </c>
      <c r="AJ27" s="653">
        <f xml:space="preserve"> Rev!AJ$78</f>
        <v>140</v>
      </c>
      <c r="AK27" s="653">
        <f xml:space="preserve"> Rev!AK$78</f>
        <v>168</v>
      </c>
      <c r="AL27" s="653">
        <f xml:space="preserve"> Rev!AL$78</f>
        <v>168</v>
      </c>
      <c r="AM27" s="653">
        <f xml:space="preserve"> Rev!AM$78</f>
        <v>189</v>
      </c>
      <c r="AN27" s="653">
        <f xml:space="preserve"> Rev!AN$78</f>
        <v>231</v>
      </c>
      <c r="AO27" s="653">
        <f xml:space="preserve"> Rev!AO$78</f>
        <v>231</v>
      </c>
      <c r="AP27" s="653">
        <f xml:space="preserve"> Rev!AP$78</f>
        <v>210</v>
      </c>
      <c r="AQ27" s="653">
        <f xml:space="preserve"> Rev!AQ$78</f>
        <v>168</v>
      </c>
      <c r="AR27" s="653">
        <f xml:space="preserve"> Rev!AR$78</f>
        <v>147</v>
      </c>
      <c r="AS27" s="653">
        <f xml:space="preserve"> Rev!AS$78</f>
        <v>147</v>
      </c>
      <c r="AT27" s="653">
        <f xml:space="preserve"> Rev!AT$78</f>
        <v>147</v>
      </c>
      <c r="AU27" s="653">
        <f xml:space="preserve"> Rev!AU$78</f>
        <v>147</v>
      </c>
      <c r="AV27" s="653">
        <f xml:space="preserve"> Rev!AV$78</f>
        <v>147</v>
      </c>
      <c r="AW27" s="653">
        <f xml:space="preserve"> Rev!AW$78</f>
        <v>184.80000000000004</v>
      </c>
      <c r="AX27" s="653">
        <f xml:space="preserve"> Rev!AX$78</f>
        <v>184.80000000000004</v>
      </c>
      <c r="AY27" s="653">
        <f xml:space="preserve"> Rev!AY$78</f>
        <v>207.90000000000003</v>
      </c>
      <c r="AZ27" s="653">
        <f xml:space="preserve"> Rev!AZ$78</f>
        <v>254.10000000000005</v>
      </c>
      <c r="BA27" s="653">
        <f xml:space="preserve"> Rev!BA$78</f>
        <v>254.10000000000005</v>
      </c>
      <c r="BB27" s="653">
        <f xml:space="preserve"> Rev!BB$78</f>
        <v>231.00000000000006</v>
      </c>
      <c r="BC27" s="653">
        <f xml:space="preserve"> Rev!BC$78</f>
        <v>184.80000000000004</v>
      </c>
      <c r="BD27" s="653">
        <f xml:space="preserve"> Rev!BD$78</f>
        <v>161.70000000000005</v>
      </c>
      <c r="BE27" s="653">
        <f xml:space="preserve"> Rev!BE$78</f>
        <v>161.70000000000005</v>
      </c>
      <c r="BF27" s="653">
        <f xml:space="preserve"> Rev!BF$78</f>
        <v>161.70000000000005</v>
      </c>
      <c r="BG27" s="653">
        <f xml:space="preserve"> Rev!BG$78</f>
        <v>161.70000000000005</v>
      </c>
      <c r="BH27" s="653">
        <f xml:space="preserve"> Rev!BH$78</f>
        <v>161.70000000000005</v>
      </c>
      <c r="BI27" s="653">
        <f xml:space="preserve"> Rev!BI$78</f>
        <v>212.52000000000004</v>
      </c>
      <c r="BJ27" s="653">
        <f xml:space="preserve"> Rev!BJ$78</f>
        <v>212.52000000000004</v>
      </c>
      <c r="BK27" s="653">
        <f xml:space="preserve"> Rev!BK$78</f>
        <v>239.08500000000004</v>
      </c>
      <c r="BL27" s="653">
        <f xml:space="preserve"> Rev!BL$78</f>
        <v>292.21500000000003</v>
      </c>
      <c r="BM27" s="653">
        <f xml:space="preserve"> Rev!BM$78</f>
        <v>292.21500000000003</v>
      </c>
      <c r="BN27" s="653">
        <f xml:space="preserve"> Rev!BN$78</f>
        <v>265.65000000000003</v>
      </c>
      <c r="BO27" s="653">
        <f xml:space="preserve"> Rev!BO$78</f>
        <v>212.52000000000004</v>
      </c>
      <c r="BP27" s="653">
        <f xml:space="preserve"> Rev!BP$78</f>
        <v>185.95500000000004</v>
      </c>
      <c r="BQ27" s="653">
        <f xml:space="preserve"> Rev!BQ$78</f>
        <v>185.95500000000004</v>
      </c>
      <c r="BR27" s="653">
        <f xml:space="preserve"> Rev!BR$78</f>
        <v>185.95500000000004</v>
      </c>
      <c r="BS27" s="653">
        <f xml:space="preserve"> Rev!BS$78</f>
        <v>185.95500000000004</v>
      </c>
      <c r="BT27" s="653">
        <f xml:space="preserve"> Rev!BT$78</f>
        <v>185.95500000000004</v>
      </c>
      <c r="BU27" s="653">
        <f xml:space="preserve"> Rev!BU$78</f>
        <v>255.02400000000003</v>
      </c>
      <c r="BV27" s="653">
        <f xml:space="preserve"> Rev!BV$78</f>
        <v>255.02400000000003</v>
      </c>
      <c r="BW27" s="653">
        <f xml:space="preserve"> Rev!BW$78</f>
        <v>286.90199999999999</v>
      </c>
      <c r="BX27" s="653">
        <f xml:space="preserve"> Rev!BX$78</f>
        <v>350.65800000000002</v>
      </c>
      <c r="BY27" s="653">
        <f xml:space="preserve"> Rev!BY$78</f>
        <v>350.65800000000002</v>
      </c>
      <c r="BZ27" s="653">
        <f xml:space="preserve"> Rev!BZ$78</f>
        <v>318.78000000000003</v>
      </c>
      <c r="CA27" s="653">
        <f xml:space="preserve"> Rev!CA$78</f>
        <v>255.02400000000003</v>
      </c>
      <c r="CB27" s="653">
        <f xml:space="preserve"> Rev!CB$78</f>
        <v>223.14600000000004</v>
      </c>
      <c r="CC27" s="653">
        <f xml:space="preserve"> Rev!CC$78</f>
        <v>223.14600000000004</v>
      </c>
      <c r="CD27" s="653">
        <f xml:space="preserve"> Rev!CD$78</f>
        <v>223.14600000000004</v>
      </c>
      <c r="CE27" s="653">
        <f xml:space="preserve"> Rev!CE$78</f>
        <v>223.14600000000004</v>
      </c>
      <c r="CF27" s="653">
        <f xml:space="preserve"> Rev!CF$78</f>
        <v>223.14600000000004</v>
      </c>
    </row>
    <row r="28" spans="1:84" s="187" customFormat="1" x14ac:dyDescent="0.25">
      <c r="A28" s="78"/>
      <c r="B28" s="355"/>
      <c r="C28" s="163"/>
      <c r="D28" s="83"/>
      <c r="E28" s="122" t="str">
        <f xml:space="preserve"> Rev!E$79</f>
        <v>Units sold - Boots</v>
      </c>
      <c r="F28" s="357">
        <f xml:space="preserve"> Rev!F$79</f>
        <v>0</v>
      </c>
      <c r="G28" s="357" t="str">
        <f xml:space="preserve"> Rev!G$79</f>
        <v>units</v>
      </c>
      <c r="H28" s="357">
        <f xml:space="preserve"> Rev!H$79</f>
        <v>0</v>
      </c>
      <c r="I28" s="357">
        <f xml:space="preserve"> Rev!I$79</f>
        <v>0</v>
      </c>
      <c r="J28" s="653">
        <f xml:space="preserve"> Rev!J$79</f>
        <v>22962.5</v>
      </c>
      <c r="K28" s="653">
        <f xml:space="preserve"> Rev!K$79</f>
        <v>0</v>
      </c>
      <c r="L28" s="653">
        <f xml:space="preserve"> Rev!L$79</f>
        <v>0</v>
      </c>
      <c r="M28" s="653">
        <f xml:space="preserve"> Rev!M$79</f>
        <v>200</v>
      </c>
      <c r="N28" s="653">
        <f xml:space="preserve"> Rev!N$79</f>
        <v>200</v>
      </c>
      <c r="O28" s="653">
        <f xml:space="preserve"> Rev!O$79</f>
        <v>225</v>
      </c>
      <c r="P28" s="653">
        <f xml:space="preserve"> Rev!P$79</f>
        <v>275</v>
      </c>
      <c r="Q28" s="653">
        <f xml:space="preserve"> Rev!Q$79</f>
        <v>275</v>
      </c>
      <c r="R28" s="653">
        <f xml:space="preserve"> Rev!R$79</f>
        <v>250</v>
      </c>
      <c r="S28" s="653">
        <f xml:space="preserve"> Rev!S$79</f>
        <v>200</v>
      </c>
      <c r="T28" s="653">
        <f xml:space="preserve"> Rev!T$79</f>
        <v>175.00000000000003</v>
      </c>
      <c r="U28" s="653">
        <f xml:space="preserve"> Rev!U$79</f>
        <v>175.00000000000003</v>
      </c>
      <c r="V28" s="653">
        <f xml:space="preserve"> Rev!V$79</f>
        <v>175.00000000000003</v>
      </c>
      <c r="W28" s="653">
        <f xml:space="preserve"> Rev!W$79</f>
        <v>175.00000000000003</v>
      </c>
      <c r="X28" s="653">
        <f xml:space="preserve"> Rev!X$79</f>
        <v>175.00000000000003</v>
      </c>
      <c r="Y28" s="653">
        <f xml:space="preserve"> Rev!Y$79</f>
        <v>200</v>
      </c>
      <c r="Z28" s="653">
        <f xml:space="preserve"> Rev!Z$79</f>
        <v>200</v>
      </c>
      <c r="AA28" s="653">
        <f xml:space="preserve"> Rev!AA$79</f>
        <v>225</v>
      </c>
      <c r="AB28" s="653">
        <f xml:space="preserve"> Rev!AB$79</f>
        <v>275</v>
      </c>
      <c r="AC28" s="653">
        <f xml:space="preserve"> Rev!AC$79</f>
        <v>275</v>
      </c>
      <c r="AD28" s="653">
        <f xml:space="preserve"> Rev!AD$79</f>
        <v>250</v>
      </c>
      <c r="AE28" s="653">
        <f xml:space="preserve"> Rev!AE$79</f>
        <v>200</v>
      </c>
      <c r="AF28" s="653">
        <f xml:space="preserve"> Rev!AF$79</f>
        <v>175.00000000000003</v>
      </c>
      <c r="AG28" s="653">
        <f xml:space="preserve"> Rev!AG$79</f>
        <v>175.00000000000003</v>
      </c>
      <c r="AH28" s="653">
        <f xml:space="preserve"> Rev!AH$79</f>
        <v>175.00000000000003</v>
      </c>
      <c r="AI28" s="653">
        <f xml:space="preserve"> Rev!AI$79</f>
        <v>175.00000000000003</v>
      </c>
      <c r="AJ28" s="653">
        <f xml:space="preserve"> Rev!AJ$79</f>
        <v>175.00000000000003</v>
      </c>
      <c r="AK28" s="653">
        <f xml:space="preserve"> Rev!AK$79</f>
        <v>240</v>
      </c>
      <c r="AL28" s="653">
        <f xml:space="preserve"> Rev!AL$79</f>
        <v>240</v>
      </c>
      <c r="AM28" s="653">
        <f xml:space="preserve"> Rev!AM$79</f>
        <v>270</v>
      </c>
      <c r="AN28" s="653">
        <f xml:space="preserve"> Rev!AN$79</f>
        <v>330</v>
      </c>
      <c r="AO28" s="653">
        <f xml:space="preserve"> Rev!AO$79</f>
        <v>330</v>
      </c>
      <c r="AP28" s="653">
        <f xml:space="preserve"> Rev!AP$79</f>
        <v>300</v>
      </c>
      <c r="AQ28" s="653">
        <f xml:space="preserve"> Rev!AQ$79</f>
        <v>240</v>
      </c>
      <c r="AR28" s="653">
        <f xml:space="preserve"> Rev!AR$79</f>
        <v>210.00000000000003</v>
      </c>
      <c r="AS28" s="653">
        <f xml:space="preserve"> Rev!AS$79</f>
        <v>210.00000000000003</v>
      </c>
      <c r="AT28" s="653">
        <f xml:space="preserve"> Rev!AT$79</f>
        <v>210.00000000000003</v>
      </c>
      <c r="AU28" s="653">
        <f xml:space="preserve"> Rev!AU$79</f>
        <v>210.00000000000003</v>
      </c>
      <c r="AV28" s="653">
        <f xml:space="preserve"> Rev!AV$79</f>
        <v>210.00000000000003</v>
      </c>
      <c r="AW28" s="653">
        <f xml:space="preserve"> Rev!AW$79</f>
        <v>300</v>
      </c>
      <c r="AX28" s="653">
        <f xml:space="preserve"> Rev!AX$79</f>
        <v>300</v>
      </c>
      <c r="AY28" s="653">
        <f xml:space="preserve"> Rev!AY$79</f>
        <v>337.5</v>
      </c>
      <c r="AZ28" s="653">
        <f xml:space="preserve"> Rev!AZ$79</f>
        <v>412.5</v>
      </c>
      <c r="BA28" s="653">
        <f xml:space="preserve"> Rev!BA$79</f>
        <v>412.5</v>
      </c>
      <c r="BB28" s="653">
        <f xml:space="preserve"> Rev!BB$79</f>
        <v>375</v>
      </c>
      <c r="BC28" s="653">
        <f xml:space="preserve"> Rev!BC$79</f>
        <v>300</v>
      </c>
      <c r="BD28" s="653">
        <f xml:space="preserve"> Rev!BD$79</f>
        <v>262.5</v>
      </c>
      <c r="BE28" s="653">
        <f xml:space="preserve"> Rev!BE$79</f>
        <v>262.5</v>
      </c>
      <c r="BF28" s="653">
        <f xml:space="preserve"> Rev!BF$79</f>
        <v>262.5</v>
      </c>
      <c r="BG28" s="653">
        <f xml:space="preserve"> Rev!BG$79</f>
        <v>262.5</v>
      </c>
      <c r="BH28" s="653">
        <f xml:space="preserve"> Rev!BH$79</f>
        <v>262.5</v>
      </c>
      <c r="BI28" s="653">
        <f xml:space="preserve"> Rev!BI$79</f>
        <v>390</v>
      </c>
      <c r="BJ28" s="653">
        <f xml:space="preserve"> Rev!BJ$79</f>
        <v>390</v>
      </c>
      <c r="BK28" s="653">
        <f xml:space="preserve"> Rev!BK$79</f>
        <v>438.75</v>
      </c>
      <c r="BL28" s="653">
        <f xml:space="preserve"> Rev!BL$79</f>
        <v>536.25</v>
      </c>
      <c r="BM28" s="653">
        <f xml:space="preserve"> Rev!BM$79</f>
        <v>536.25</v>
      </c>
      <c r="BN28" s="653">
        <f xml:space="preserve"> Rev!BN$79</f>
        <v>487.5</v>
      </c>
      <c r="BO28" s="653">
        <f xml:space="preserve"> Rev!BO$79</f>
        <v>390</v>
      </c>
      <c r="BP28" s="653">
        <f xml:space="preserve"> Rev!BP$79</f>
        <v>341.25000000000006</v>
      </c>
      <c r="BQ28" s="653">
        <f xml:space="preserve"> Rev!BQ$79</f>
        <v>341.25000000000006</v>
      </c>
      <c r="BR28" s="653">
        <f xml:space="preserve"> Rev!BR$79</f>
        <v>341.25000000000006</v>
      </c>
      <c r="BS28" s="653">
        <f xml:space="preserve"> Rev!BS$79</f>
        <v>341.25000000000006</v>
      </c>
      <c r="BT28" s="653">
        <f xml:space="preserve"> Rev!BT$79</f>
        <v>341.25000000000006</v>
      </c>
      <c r="BU28" s="653">
        <f xml:space="preserve"> Rev!BU$79</f>
        <v>507</v>
      </c>
      <c r="BV28" s="653">
        <f xml:space="preserve"> Rev!BV$79</f>
        <v>507</v>
      </c>
      <c r="BW28" s="653">
        <f xml:space="preserve"> Rev!BW$79</f>
        <v>570.375</v>
      </c>
      <c r="BX28" s="653">
        <f xml:space="preserve"> Rev!BX$79</f>
        <v>697.125</v>
      </c>
      <c r="BY28" s="653">
        <f xml:space="preserve"> Rev!BY$79</f>
        <v>697.125</v>
      </c>
      <c r="BZ28" s="653">
        <f xml:space="preserve"> Rev!BZ$79</f>
        <v>633.75</v>
      </c>
      <c r="CA28" s="653">
        <f xml:space="preserve"> Rev!CA$79</f>
        <v>507</v>
      </c>
      <c r="CB28" s="653">
        <f xml:space="preserve"> Rev!CB$79</f>
        <v>443.62500000000006</v>
      </c>
      <c r="CC28" s="653">
        <f xml:space="preserve"> Rev!CC$79</f>
        <v>443.62500000000006</v>
      </c>
      <c r="CD28" s="653">
        <f xml:space="preserve"> Rev!CD$79</f>
        <v>443.62500000000006</v>
      </c>
      <c r="CE28" s="653">
        <f xml:space="preserve"> Rev!CE$79</f>
        <v>443.62500000000006</v>
      </c>
      <c r="CF28" s="653">
        <f xml:space="preserve"> Rev!CF$79</f>
        <v>443.62500000000006</v>
      </c>
    </row>
    <row r="29" spans="1:84" s="178" customFormat="1" ht="4.95" customHeight="1" x14ac:dyDescent="0.25">
      <c r="A29" s="179"/>
      <c r="B29" s="350"/>
      <c r="C29" s="183"/>
      <c r="D29" s="186"/>
      <c r="E29" s="181"/>
      <c r="F29" s="181"/>
      <c r="G29" s="181"/>
      <c r="H29" s="181"/>
      <c r="I29" s="181"/>
      <c r="J29" s="334"/>
      <c r="K29" s="334"/>
      <c r="L29" s="334"/>
      <c r="M29" s="334"/>
      <c r="N29" s="334"/>
      <c r="O29" s="334"/>
      <c r="P29" s="334"/>
      <c r="Q29" s="334"/>
      <c r="R29" s="334"/>
      <c r="S29" s="334"/>
      <c r="T29" s="334"/>
      <c r="U29" s="334"/>
      <c r="V29" s="334"/>
      <c r="W29" s="334"/>
      <c r="X29" s="334"/>
      <c r="Y29" s="334"/>
      <c r="Z29" s="334"/>
      <c r="AA29" s="334"/>
      <c r="AB29" s="334"/>
      <c r="AC29" s="334"/>
      <c r="AD29" s="334"/>
      <c r="AE29" s="417"/>
      <c r="AF29" s="417"/>
      <c r="AG29" s="417"/>
      <c r="AH29" s="417"/>
      <c r="AI29" s="417"/>
      <c r="AJ29" s="417"/>
      <c r="AK29" s="417"/>
      <c r="AL29" s="417"/>
      <c r="AM29" s="417"/>
      <c r="AN29" s="417"/>
      <c r="AO29" s="417"/>
      <c r="AP29" s="417"/>
      <c r="AQ29" s="417"/>
      <c r="AR29" s="417"/>
      <c r="AS29" s="417"/>
      <c r="AT29" s="417"/>
      <c r="AU29" s="417"/>
      <c r="AV29" s="417"/>
      <c r="AW29" s="417"/>
      <c r="AX29" s="417"/>
      <c r="AY29" s="417"/>
      <c r="AZ29" s="417"/>
      <c r="BA29" s="417"/>
      <c r="BB29" s="417"/>
      <c r="BC29" s="417"/>
      <c r="BD29" s="417"/>
      <c r="BE29" s="417"/>
      <c r="BF29" s="417"/>
      <c r="BG29" s="417"/>
      <c r="BH29" s="417"/>
      <c r="BI29" s="417"/>
      <c r="BJ29" s="417"/>
      <c r="BK29" s="417"/>
      <c r="BL29" s="417"/>
      <c r="BM29" s="417"/>
      <c r="BN29" s="417"/>
      <c r="BO29" s="417"/>
      <c r="BP29" s="417"/>
      <c r="BQ29" s="417"/>
      <c r="BR29" s="417"/>
      <c r="BS29" s="417"/>
      <c r="BT29" s="417"/>
      <c r="BU29" s="417"/>
      <c r="BV29" s="417"/>
      <c r="BW29" s="417"/>
      <c r="BX29" s="417"/>
      <c r="BY29" s="417"/>
      <c r="BZ29" s="417"/>
      <c r="CA29" s="417"/>
      <c r="CB29" s="417"/>
      <c r="CC29" s="417"/>
      <c r="CD29" s="417"/>
      <c r="CE29" s="417"/>
      <c r="CF29" s="417"/>
    </row>
    <row r="30" spans="1:84" s="187" customFormat="1" x14ac:dyDescent="0.25">
      <c r="A30" s="78"/>
      <c r="B30" s="355"/>
      <c r="C30" s="163"/>
      <c r="D30" s="83"/>
      <c r="E30" s="122" t="str">
        <f xml:space="preserve"> Time!E$48</f>
        <v>Actuals period flag</v>
      </c>
      <c r="F30" s="357">
        <f xml:space="preserve"> Time!F$48</f>
        <v>0</v>
      </c>
      <c r="G30" s="357" t="str">
        <f xml:space="preserve"> Time!G$48</f>
        <v>flag</v>
      </c>
      <c r="H30" s="357">
        <f xml:space="preserve"> Time!H$48</f>
        <v>0</v>
      </c>
      <c r="I30" s="357">
        <f xml:space="preserve"> Time!I$48</f>
        <v>0</v>
      </c>
      <c r="J30" s="653">
        <f xml:space="preserve"> Time!J$48</f>
        <v>13</v>
      </c>
      <c r="K30" s="653">
        <f xml:space="preserve"> Time!K$48</f>
        <v>0</v>
      </c>
      <c r="L30" s="653">
        <f xml:space="preserve"> Time!L$48</f>
        <v>1</v>
      </c>
      <c r="M30" s="653">
        <f xml:space="preserve"> Time!M$48</f>
        <v>1</v>
      </c>
      <c r="N30" s="653">
        <f xml:space="preserve"> Time!N$48</f>
        <v>1</v>
      </c>
      <c r="O30" s="653">
        <f xml:space="preserve"> Time!O$48</f>
        <v>1</v>
      </c>
      <c r="P30" s="653">
        <f xml:space="preserve"> Time!P$48</f>
        <v>1</v>
      </c>
      <c r="Q30" s="653">
        <f xml:space="preserve"> Time!Q$48</f>
        <v>1</v>
      </c>
      <c r="R30" s="653">
        <f xml:space="preserve"> Time!R$48</f>
        <v>1</v>
      </c>
      <c r="S30" s="653">
        <f xml:space="preserve"> Time!S$48</f>
        <v>1</v>
      </c>
      <c r="T30" s="653">
        <f xml:space="preserve"> Time!T$48</f>
        <v>1</v>
      </c>
      <c r="U30" s="653">
        <f xml:space="preserve"> Time!U$48</f>
        <v>1</v>
      </c>
      <c r="V30" s="653">
        <f xml:space="preserve"> Time!V$48</f>
        <v>1</v>
      </c>
      <c r="W30" s="653">
        <f xml:space="preserve"> Time!W$48</f>
        <v>1</v>
      </c>
      <c r="X30" s="653">
        <f xml:space="preserve"> Time!X$48</f>
        <v>1</v>
      </c>
      <c r="Y30" s="653">
        <f xml:space="preserve"> Time!Y$48</f>
        <v>0</v>
      </c>
      <c r="Z30" s="653">
        <f xml:space="preserve"> Time!Z$48</f>
        <v>0</v>
      </c>
      <c r="AA30" s="653">
        <f xml:space="preserve"> Time!AA$48</f>
        <v>0</v>
      </c>
      <c r="AB30" s="653">
        <f xml:space="preserve"> Time!AB$48</f>
        <v>0</v>
      </c>
      <c r="AC30" s="653">
        <f xml:space="preserve"> Time!AC$48</f>
        <v>0</v>
      </c>
      <c r="AD30" s="653">
        <f xml:space="preserve"> Time!AD$48</f>
        <v>0</v>
      </c>
      <c r="AE30" s="653">
        <f xml:space="preserve"> Time!AE$48</f>
        <v>0</v>
      </c>
      <c r="AF30" s="653">
        <f xml:space="preserve"> Time!AF$48</f>
        <v>0</v>
      </c>
      <c r="AG30" s="653">
        <f xml:space="preserve"> Time!AG$48</f>
        <v>0</v>
      </c>
      <c r="AH30" s="653">
        <f xml:space="preserve"> Time!AH$48</f>
        <v>0</v>
      </c>
      <c r="AI30" s="653">
        <f xml:space="preserve"> Time!AI$48</f>
        <v>0</v>
      </c>
      <c r="AJ30" s="653">
        <f xml:space="preserve"> Time!AJ$48</f>
        <v>0</v>
      </c>
      <c r="AK30" s="653">
        <f xml:space="preserve"> Time!AK$48</f>
        <v>0</v>
      </c>
      <c r="AL30" s="653">
        <f xml:space="preserve"> Time!AL$48</f>
        <v>0</v>
      </c>
      <c r="AM30" s="653">
        <f xml:space="preserve"> Time!AM$48</f>
        <v>0</v>
      </c>
      <c r="AN30" s="653">
        <f xml:space="preserve"> Time!AN$48</f>
        <v>0</v>
      </c>
      <c r="AO30" s="653">
        <f xml:space="preserve"> Time!AO$48</f>
        <v>0</v>
      </c>
      <c r="AP30" s="653">
        <f xml:space="preserve"> Time!AP$48</f>
        <v>0</v>
      </c>
      <c r="AQ30" s="653">
        <f xml:space="preserve"> Time!AQ$48</f>
        <v>0</v>
      </c>
      <c r="AR30" s="653">
        <f xml:space="preserve"> Time!AR$48</f>
        <v>0</v>
      </c>
      <c r="AS30" s="653">
        <f xml:space="preserve"> Time!AS$48</f>
        <v>0</v>
      </c>
      <c r="AT30" s="653">
        <f xml:space="preserve"> Time!AT$48</f>
        <v>0</v>
      </c>
      <c r="AU30" s="653">
        <f xml:space="preserve"> Time!AU$48</f>
        <v>0</v>
      </c>
      <c r="AV30" s="653">
        <f xml:space="preserve"> Time!AV$48</f>
        <v>0</v>
      </c>
      <c r="AW30" s="653">
        <f xml:space="preserve"> Time!AW$48</f>
        <v>0</v>
      </c>
      <c r="AX30" s="653">
        <f xml:space="preserve"> Time!AX$48</f>
        <v>0</v>
      </c>
      <c r="AY30" s="653">
        <f xml:space="preserve"> Time!AY$48</f>
        <v>0</v>
      </c>
      <c r="AZ30" s="653">
        <f xml:space="preserve"> Time!AZ$48</f>
        <v>0</v>
      </c>
      <c r="BA30" s="653">
        <f xml:space="preserve"> Time!BA$48</f>
        <v>0</v>
      </c>
      <c r="BB30" s="653">
        <f xml:space="preserve"> Time!BB$48</f>
        <v>0</v>
      </c>
      <c r="BC30" s="653">
        <f xml:space="preserve"> Time!BC$48</f>
        <v>0</v>
      </c>
      <c r="BD30" s="653">
        <f xml:space="preserve"> Time!BD$48</f>
        <v>0</v>
      </c>
      <c r="BE30" s="653">
        <f xml:space="preserve"> Time!BE$48</f>
        <v>0</v>
      </c>
      <c r="BF30" s="653">
        <f xml:space="preserve"> Time!BF$48</f>
        <v>0</v>
      </c>
      <c r="BG30" s="653">
        <f xml:space="preserve"> Time!BG$48</f>
        <v>0</v>
      </c>
      <c r="BH30" s="653">
        <f xml:space="preserve"> Time!BH$48</f>
        <v>0</v>
      </c>
      <c r="BI30" s="653">
        <f xml:space="preserve"> Time!BI$48</f>
        <v>0</v>
      </c>
      <c r="BJ30" s="653">
        <f xml:space="preserve"> Time!BJ$48</f>
        <v>0</v>
      </c>
      <c r="BK30" s="653">
        <f xml:space="preserve"> Time!BK$48</f>
        <v>0</v>
      </c>
      <c r="BL30" s="653">
        <f xml:space="preserve"> Time!BL$48</f>
        <v>0</v>
      </c>
      <c r="BM30" s="653">
        <f xml:space="preserve"> Time!BM$48</f>
        <v>0</v>
      </c>
      <c r="BN30" s="653">
        <f xml:space="preserve"> Time!BN$48</f>
        <v>0</v>
      </c>
      <c r="BO30" s="653">
        <f xml:space="preserve"> Time!BO$48</f>
        <v>0</v>
      </c>
      <c r="BP30" s="653">
        <f xml:space="preserve"> Time!BP$48</f>
        <v>0</v>
      </c>
      <c r="BQ30" s="653">
        <f xml:space="preserve"> Time!BQ$48</f>
        <v>0</v>
      </c>
      <c r="BR30" s="653">
        <f xml:space="preserve"> Time!BR$48</f>
        <v>0</v>
      </c>
      <c r="BS30" s="653">
        <f xml:space="preserve"> Time!BS$48</f>
        <v>0</v>
      </c>
      <c r="BT30" s="653">
        <f xml:space="preserve"> Time!BT$48</f>
        <v>0</v>
      </c>
      <c r="BU30" s="653">
        <f xml:space="preserve"> Time!BU$48</f>
        <v>0</v>
      </c>
      <c r="BV30" s="653">
        <f xml:space="preserve"> Time!BV$48</f>
        <v>0</v>
      </c>
      <c r="BW30" s="653">
        <f xml:space="preserve"> Time!BW$48</f>
        <v>0</v>
      </c>
      <c r="BX30" s="653">
        <f xml:space="preserve"> Time!BX$48</f>
        <v>0</v>
      </c>
      <c r="BY30" s="653">
        <f xml:space="preserve"> Time!BY$48</f>
        <v>0</v>
      </c>
      <c r="BZ30" s="653">
        <f xml:space="preserve"> Time!BZ$48</f>
        <v>0</v>
      </c>
      <c r="CA30" s="653">
        <f xml:space="preserve"> Time!CA$48</f>
        <v>0</v>
      </c>
      <c r="CB30" s="653">
        <f xml:space="preserve"> Time!CB$48</f>
        <v>0</v>
      </c>
      <c r="CC30" s="653">
        <f xml:space="preserve"> Time!CC$48</f>
        <v>0</v>
      </c>
      <c r="CD30" s="653">
        <f xml:space="preserve"> Time!CD$48</f>
        <v>0</v>
      </c>
      <c r="CE30" s="653">
        <f xml:space="preserve"> Time!CE$48</f>
        <v>0</v>
      </c>
      <c r="CF30" s="653">
        <f xml:space="preserve"> Time!CF$48</f>
        <v>0</v>
      </c>
    </row>
    <row r="31" spans="1:84" s="178" customFormat="1" ht="4.95" customHeight="1" x14ac:dyDescent="0.25">
      <c r="A31" s="179"/>
      <c r="B31" s="350"/>
      <c r="C31" s="183"/>
      <c r="D31" s="186"/>
      <c r="E31" s="181"/>
      <c r="F31" s="181"/>
      <c r="G31" s="181"/>
      <c r="H31" s="181"/>
      <c r="I31" s="181"/>
      <c r="J31" s="649"/>
      <c r="K31" s="649"/>
      <c r="L31" s="649"/>
      <c r="M31" s="649"/>
      <c r="N31" s="649"/>
      <c r="O31" s="649"/>
      <c r="P31" s="649"/>
      <c r="Q31" s="649"/>
      <c r="R31" s="649"/>
      <c r="S31" s="649"/>
      <c r="T31" s="649"/>
      <c r="U31" s="649"/>
      <c r="V31" s="649"/>
      <c r="W31" s="649"/>
      <c r="X31" s="649"/>
      <c r="Y31" s="649"/>
      <c r="Z31" s="649"/>
      <c r="AA31" s="649"/>
      <c r="AB31" s="649"/>
      <c r="AC31" s="649"/>
      <c r="AD31" s="649"/>
      <c r="AE31" s="662"/>
      <c r="AF31" s="662"/>
      <c r="AG31" s="662"/>
      <c r="AH31" s="662"/>
      <c r="AI31" s="662"/>
      <c r="AJ31" s="662"/>
      <c r="AK31" s="662"/>
      <c r="AL31" s="662"/>
      <c r="AM31" s="662"/>
      <c r="AN31" s="662"/>
      <c r="AO31" s="662"/>
      <c r="AP31" s="662"/>
      <c r="AQ31" s="662"/>
      <c r="AR31" s="662"/>
      <c r="AS31" s="662"/>
      <c r="AT31" s="662"/>
      <c r="AU31" s="662"/>
      <c r="AV31" s="662"/>
      <c r="AW31" s="662"/>
      <c r="AX31" s="662"/>
      <c r="AY31" s="662"/>
      <c r="AZ31" s="662"/>
      <c r="BA31" s="662"/>
      <c r="BB31" s="662"/>
      <c r="BC31" s="662"/>
      <c r="BD31" s="662"/>
      <c r="BE31" s="662"/>
      <c r="BF31" s="662"/>
      <c r="BG31" s="662"/>
      <c r="BH31" s="662"/>
      <c r="BI31" s="662"/>
      <c r="BJ31" s="662"/>
      <c r="BK31" s="662"/>
      <c r="BL31" s="662"/>
      <c r="BM31" s="662"/>
      <c r="BN31" s="662"/>
      <c r="BO31" s="662"/>
      <c r="BP31" s="662"/>
      <c r="BQ31" s="662"/>
      <c r="BR31" s="662"/>
      <c r="BS31" s="662"/>
      <c r="BT31" s="662"/>
      <c r="BU31" s="662"/>
      <c r="BV31" s="662"/>
      <c r="BW31" s="662"/>
      <c r="BX31" s="662"/>
      <c r="BY31" s="662"/>
      <c r="BZ31" s="662"/>
      <c r="CA31" s="662"/>
      <c r="CB31" s="662"/>
      <c r="CC31" s="662"/>
      <c r="CD31" s="662"/>
      <c r="CE31" s="662"/>
      <c r="CF31" s="662"/>
    </row>
    <row r="32" spans="1:84" s="178" customFormat="1" x14ac:dyDescent="0.25">
      <c r="A32" s="179"/>
      <c r="B32" s="350"/>
      <c r="C32" s="183"/>
      <c r="D32" s="186"/>
      <c r="E32" s="181" t="str">
        <f xml:space="preserve"> SetUp!$E$25&amp;" - forecast"</f>
        <v>Shoes - forecast</v>
      </c>
      <c r="F32" s="181">
        <f t="shared" ref="F32:G34" si="13" xml:space="preserve"> F26</f>
        <v>0</v>
      </c>
      <c r="G32" s="181" t="str">
        <f t="shared" si="13"/>
        <v>units</v>
      </c>
      <c r="H32" s="181"/>
      <c r="I32" s="181"/>
      <c r="J32" s="649"/>
      <c r="K32" s="649"/>
      <c r="L32" s="649" t="e">
        <f t="shared" ref="L32:AQ32" si="14" xml:space="preserve"> IF(M$30 = 1, #N/A, L26)</f>
        <v>#N/A</v>
      </c>
      <c r="M32" s="649" t="e">
        <f t="shared" si="14"/>
        <v>#N/A</v>
      </c>
      <c r="N32" s="649" t="e">
        <f t="shared" si="14"/>
        <v>#N/A</v>
      </c>
      <c r="O32" s="649" t="e">
        <f t="shared" si="14"/>
        <v>#N/A</v>
      </c>
      <c r="P32" s="649" t="e">
        <f t="shared" si="14"/>
        <v>#N/A</v>
      </c>
      <c r="Q32" s="649" t="e">
        <f t="shared" si="14"/>
        <v>#N/A</v>
      </c>
      <c r="R32" s="649" t="e">
        <f t="shared" si="14"/>
        <v>#N/A</v>
      </c>
      <c r="S32" s="649" t="e">
        <f t="shared" si="14"/>
        <v>#N/A</v>
      </c>
      <c r="T32" s="649" t="e">
        <f t="shared" si="14"/>
        <v>#N/A</v>
      </c>
      <c r="U32" s="649" t="e">
        <f t="shared" si="14"/>
        <v>#N/A</v>
      </c>
      <c r="V32" s="649" t="e">
        <f t="shared" si="14"/>
        <v>#N/A</v>
      </c>
      <c r="W32" s="649" t="e">
        <f t="shared" si="14"/>
        <v>#N/A</v>
      </c>
      <c r="X32" s="649">
        <f t="shared" si="14"/>
        <v>280</v>
      </c>
      <c r="Y32" s="649">
        <f t="shared" si="14"/>
        <v>320</v>
      </c>
      <c r="Z32" s="649">
        <f t="shared" si="14"/>
        <v>320</v>
      </c>
      <c r="AA32" s="649">
        <f t="shared" si="14"/>
        <v>360</v>
      </c>
      <c r="AB32" s="649">
        <f t="shared" si="14"/>
        <v>440</v>
      </c>
      <c r="AC32" s="649">
        <f t="shared" si="14"/>
        <v>440</v>
      </c>
      <c r="AD32" s="649">
        <f t="shared" si="14"/>
        <v>400</v>
      </c>
      <c r="AE32" s="649">
        <f t="shared" si="14"/>
        <v>320</v>
      </c>
      <c r="AF32" s="649">
        <f t="shared" si="14"/>
        <v>280</v>
      </c>
      <c r="AG32" s="649">
        <f t="shared" si="14"/>
        <v>280</v>
      </c>
      <c r="AH32" s="649">
        <f t="shared" si="14"/>
        <v>280</v>
      </c>
      <c r="AI32" s="649">
        <f t="shared" si="14"/>
        <v>280</v>
      </c>
      <c r="AJ32" s="649">
        <f t="shared" si="14"/>
        <v>280</v>
      </c>
      <c r="AK32" s="649">
        <f t="shared" si="14"/>
        <v>313.60000000000002</v>
      </c>
      <c r="AL32" s="649">
        <f t="shared" si="14"/>
        <v>313.60000000000002</v>
      </c>
      <c r="AM32" s="649">
        <f t="shared" si="14"/>
        <v>352.8</v>
      </c>
      <c r="AN32" s="649">
        <f t="shared" si="14"/>
        <v>431.2</v>
      </c>
      <c r="AO32" s="649">
        <f t="shared" si="14"/>
        <v>431.2</v>
      </c>
      <c r="AP32" s="649">
        <f t="shared" si="14"/>
        <v>392</v>
      </c>
      <c r="AQ32" s="649">
        <f t="shared" si="14"/>
        <v>313.60000000000002</v>
      </c>
      <c r="AR32" s="649">
        <f t="shared" ref="AR32:BW32" si="15" xml:space="preserve"> IF(AS$30 = 1, #N/A, AR26)</f>
        <v>274.40000000000003</v>
      </c>
      <c r="AS32" s="649">
        <f t="shared" si="15"/>
        <v>274.40000000000003</v>
      </c>
      <c r="AT32" s="649">
        <f t="shared" si="15"/>
        <v>274.40000000000003</v>
      </c>
      <c r="AU32" s="649">
        <f t="shared" si="15"/>
        <v>274.40000000000003</v>
      </c>
      <c r="AV32" s="649">
        <f t="shared" si="15"/>
        <v>274.40000000000003</v>
      </c>
      <c r="AW32" s="649">
        <f t="shared" si="15"/>
        <v>304.19200000000001</v>
      </c>
      <c r="AX32" s="649">
        <f t="shared" si="15"/>
        <v>304.19200000000001</v>
      </c>
      <c r="AY32" s="649">
        <f t="shared" si="15"/>
        <v>342.21600000000001</v>
      </c>
      <c r="AZ32" s="649">
        <f t="shared" si="15"/>
        <v>418.26400000000001</v>
      </c>
      <c r="BA32" s="649">
        <f t="shared" si="15"/>
        <v>418.26400000000001</v>
      </c>
      <c r="BB32" s="649">
        <f t="shared" si="15"/>
        <v>380.24</v>
      </c>
      <c r="BC32" s="649">
        <f t="shared" si="15"/>
        <v>304.19200000000001</v>
      </c>
      <c r="BD32" s="649">
        <f t="shared" si="15"/>
        <v>266.16800000000001</v>
      </c>
      <c r="BE32" s="649">
        <f t="shared" si="15"/>
        <v>266.16800000000001</v>
      </c>
      <c r="BF32" s="649">
        <f t="shared" si="15"/>
        <v>266.16800000000001</v>
      </c>
      <c r="BG32" s="649">
        <f t="shared" si="15"/>
        <v>266.16800000000001</v>
      </c>
      <c r="BH32" s="649">
        <f t="shared" si="15"/>
        <v>266.16800000000001</v>
      </c>
      <c r="BI32" s="649">
        <f t="shared" si="15"/>
        <v>292.02431999999999</v>
      </c>
      <c r="BJ32" s="649">
        <f t="shared" si="15"/>
        <v>292.02431999999999</v>
      </c>
      <c r="BK32" s="649">
        <f t="shared" si="15"/>
        <v>328.52735999999993</v>
      </c>
      <c r="BL32" s="649">
        <f t="shared" si="15"/>
        <v>401.53343999999998</v>
      </c>
      <c r="BM32" s="649">
        <f t="shared" si="15"/>
        <v>401.53343999999998</v>
      </c>
      <c r="BN32" s="649">
        <f t="shared" si="15"/>
        <v>365.03039999999999</v>
      </c>
      <c r="BO32" s="649">
        <f t="shared" si="15"/>
        <v>292.02431999999999</v>
      </c>
      <c r="BP32" s="649">
        <f t="shared" si="15"/>
        <v>255.52127999999999</v>
      </c>
      <c r="BQ32" s="649">
        <f t="shared" si="15"/>
        <v>255.52127999999999</v>
      </c>
      <c r="BR32" s="649">
        <f t="shared" si="15"/>
        <v>255.52127999999999</v>
      </c>
      <c r="BS32" s="649">
        <f t="shared" si="15"/>
        <v>255.52127999999999</v>
      </c>
      <c r="BT32" s="649">
        <f t="shared" si="15"/>
        <v>255.52127999999999</v>
      </c>
      <c r="BU32" s="649">
        <f t="shared" si="15"/>
        <v>277.42310399999997</v>
      </c>
      <c r="BV32" s="649">
        <f t="shared" si="15"/>
        <v>277.42310399999997</v>
      </c>
      <c r="BW32" s="649">
        <f t="shared" si="15"/>
        <v>312.10099199999996</v>
      </c>
      <c r="BX32" s="649">
        <f t="shared" ref="BX32:CF32" si="16" xml:space="preserve"> IF(BY$30 = 1, #N/A, BX26)</f>
        <v>381.45676799999995</v>
      </c>
      <c r="BY32" s="649">
        <f t="shared" si="16"/>
        <v>381.45676799999995</v>
      </c>
      <c r="BZ32" s="649">
        <f t="shared" si="16"/>
        <v>346.77888000000002</v>
      </c>
      <c r="CA32" s="649">
        <f t="shared" si="16"/>
        <v>277.42310399999997</v>
      </c>
      <c r="CB32" s="649">
        <f t="shared" si="16"/>
        <v>242.745216</v>
      </c>
      <c r="CC32" s="649">
        <f t="shared" si="16"/>
        <v>242.745216</v>
      </c>
      <c r="CD32" s="649">
        <f t="shared" si="16"/>
        <v>242.745216</v>
      </c>
      <c r="CE32" s="649">
        <f t="shared" si="16"/>
        <v>242.745216</v>
      </c>
      <c r="CF32" s="649">
        <f t="shared" si="16"/>
        <v>242.745216</v>
      </c>
    </row>
    <row r="33" spans="1:84" s="178" customFormat="1" x14ac:dyDescent="0.25">
      <c r="A33" s="179"/>
      <c r="B33" s="350"/>
      <c r="C33" s="183"/>
      <c r="D33" s="186"/>
      <c r="E33" s="181" t="str">
        <f xml:space="preserve"> SetUp!$E$26&amp;" - forecast"</f>
        <v>Trainers - forecast</v>
      </c>
      <c r="F33" s="181">
        <f t="shared" si="13"/>
        <v>0</v>
      </c>
      <c r="G33" s="181" t="str">
        <f t="shared" si="13"/>
        <v>units</v>
      </c>
      <c r="H33" s="181"/>
      <c r="I33" s="181"/>
      <c r="J33" s="649"/>
      <c r="K33" s="649"/>
      <c r="L33" s="649" t="e">
        <f t="shared" ref="L33:AQ33" si="17" xml:space="preserve"> IF(M$30 = 1, #N/A, L27)</f>
        <v>#N/A</v>
      </c>
      <c r="M33" s="649" t="e">
        <f t="shared" si="17"/>
        <v>#N/A</v>
      </c>
      <c r="N33" s="649" t="e">
        <f t="shared" si="17"/>
        <v>#N/A</v>
      </c>
      <c r="O33" s="649" t="e">
        <f t="shared" si="17"/>
        <v>#N/A</v>
      </c>
      <c r="P33" s="649" t="e">
        <f t="shared" si="17"/>
        <v>#N/A</v>
      </c>
      <c r="Q33" s="649" t="e">
        <f t="shared" si="17"/>
        <v>#N/A</v>
      </c>
      <c r="R33" s="649" t="e">
        <f t="shared" si="17"/>
        <v>#N/A</v>
      </c>
      <c r="S33" s="649" t="e">
        <f t="shared" si="17"/>
        <v>#N/A</v>
      </c>
      <c r="T33" s="649" t="e">
        <f t="shared" si="17"/>
        <v>#N/A</v>
      </c>
      <c r="U33" s="649" t="e">
        <f t="shared" si="17"/>
        <v>#N/A</v>
      </c>
      <c r="V33" s="649" t="e">
        <f t="shared" si="17"/>
        <v>#N/A</v>
      </c>
      <c r="W33" s="649" t="e">
        <f t="shared" si="17"/>
        <v>#N/A</v>
      </c>
      <c r="X33" s="649">
        <f t="shared" si="17"/>
        <v>140</v>
      </c>
      <c r="Y33" s="649">
        <f t="shared" si="17"/>
        <v>160</v>
      </c>
      <c r="Z33" s="649">
        <f t="shared" si="17"/>
        <v>160</v>
      </c>
      <c r="AA33" s="649">
        <f t="shared" si="17"/>
        <v>180</v>
      </c>
      <c r="AB33" s="649">
        <f t="shared" si="17"/>
        <v>220</v>
      </c>
      <c r="AC33" s="649">
        <f t="shared" si="17"/>
        <v>220</v>
      </c>
      <c r="AD33" s="649">
        <f t="shared" si="17"/>
        <v>200</v>
      </c>
      <c r="AE33" s="649">
        <f t="shared" si="17"/>
        <v>160</v>
      </c>
      <c r="AF33" s="649">
        <f t="shared" si="17"/>
        <v>140</v>
      </c>
      <c r="AG33" s="649">
        <f t="shared" si="17"/>
        <v>140</v>
      </c>
      <c r="AH33" s="649">
        <f t="shared" si="17"/>
        <v>140</v>
      </c>
      <c r="AI33" s="649">
        <f t="shared" si="17"/>
        <v>140</v>
      </c>
      <c r="AJ33" s="649">
        <f t="shared" si="17"/>
        <v>140</v>
      </c>
      <c r="AK33" s="649">
        <f t="shared" si="17"/>
        <v>168</v>
      </c>
      <c r="AL33" s="649">
        <f t="shared" si="17"/>
        <v>168</v>
      </c>
      <c r="AM33" s="649">
        <f t="shared" si="17"/>
        <v>189</v>
      </c>
      <c r="AN33" s="649">
        <f t="shared" si="17"/>
        <v>231</v>
      </c>
      <c r="AO33" s="649">
        <f t="shared" si="17"/>
        <v>231</v>
      </c>
      <c r="AP33" s="649">
        <f t="shared" si="17"/>
        <v>210</v>
      </c>
      <c r="AQ33" s="649">
        <f t="shared" si="17"/>
        <v>168</v>
      </c>
      <c r="AR33" s="649">
        <f t="shared" ref="AR33:BW33" si="18" xml:space="preserve"> IF(AS$30 = 1, #N/A, AR27)</f>
        <v>147</v>
      </c>
      <c r="AS33" s="649">
        <f t="shared" si="18"/>
        <v>147</v>
      </c>
      <c r="AT33" s="649">
        <f t="shared" si="18"/>
        <v>147</v>
      </c>
      <c r="AU33" s="649">
        <f t="shared" si="18"/>
        <v>147</v>
      </c>
      <c r="AV33" s="649">
        <f t="shared" si="18"/>
        <v>147</v>
      </c>
      <c r="AW33" s="649">
        <f t="shared" si="18"/>
        <v>184.80000000000004</v>
      </c>
      <c r="AX33" s="649">
        <f t="shared" si="18"/>
        <v>184.80000000000004</v>
      </c>
      <c r="AY33" s="649">
        <f t="shared" si="18"/>
        <v>207.90000000000003</v>
      </c>
      <c r="AZ33" s="649">
        <f t="shared" si="18"/>
        <v>254.10000000000005</v>
      </c>
      <c r="BA33" s="649">
        <f t="shared" si="18"/>
        <v>254.10000000000005</v>
      </c>
      <c r="BB33" s="649">
        <f t="shared" si="18"/>
        <v>231.00000000000006</v>
      </c>
      <c r="BC33" s="649">
        <f t="shared" si="18"/>
        <v>184.80000000000004</v>
      </c>
      <c r="BD33" s="649">
        <f t="shared" si="18"/>
        <v>161.70000000000005</v>
      </c>
      <c r="BE33" s="649">
        <f t="shared" si="18"/>
        <v>161.70000000000005</v>
      </c>
      <c r="BF33" s="649">
        <f t="shared" si="18"/>
        <v>161.70000000000005</v>
      </c>
      <c r="BG33" s="649">
        <f t="shared" si="18"/>
        <v>161.70000000000005</v>
      </c>
      <c r="BH33" s="649">
        <f t="shared" si="18"/>
        <v>161.70000000000005</v>
      </c>
      <c r="BI33" s="649">
        <f t="shared" si="18"/>
        <v>212.52000000000004</v>
      </c>
      <c r="BJ33" s="649">
        <f t="shared" si="18"/>
        <v>212.52000000000004</v>
      </c>
      <c r="BK33" s="649">
        <f t="shared" si="18"/>
        <v>239.08500000000004</v>
      </c>
      <c r="BL33" s="649">
        <f t="shared" si="18"/>
        <v>292.21500000000003</v>
      </c>
      <c r="BM33" s="649">
        <f t="shared" si="18"/>
        <v>292.21500000000003</v>
      </c>
      <c r="BN33" s="649">
        <f t="shared" si="18"/>
        <v>265.65000000000003</v>
      </c>
      <c r="BO33" s="649">
        <f t="shared" si="18"/>
        <v>212.52000000000004</v>
      </c>
      <c r="BP33" s="649">
        <f t="shared" si="18"/>
        <v>185.95500000000004</v>
      </c>
      <c r="BQ33" s="649">
        <f t="shared" si="18"/>
        <v>185.95500000000004</v>
      </c>
      <c r="BR33" s="649">
        <f t="shared" si="18"/>
        <v>185.95500000000004</v>
      </c>
      <c r="BS33" s="649">
        <f t="shared" si="18"/>
        <v>185.95500000000004</v>
      </c>
      <c r="BT33" s="649">
        <f t="shared" si="18"/>
        <v>185.95500000000004</v>
      </c>
      <c r="BU33" s="649">
        <f t="shared" si="18"/>
        <v>255.02400000000003</v>
      </c>
      <c r="BV33" s="649">
        <f t="shared" si="18"/>
        <v>255.02400000000003</v>
      </c>
      <c r="BW33" s="649">
        <f t="shared" si="18"/>
        <v>286.90199999999999</v>
      </c>
      <c r="BX33" s="649">
        <f t="shared" ref="BX33:CF33" si="19" xml:space="preserve"> IF(BY$30 = 1, #N/A, BX27)</f>
        <v>350.65800000000002</v>
      </c>
      <c r="BY33" s="649">
        <f t="shared" si="19"/>
        <v>350.65800000000002</v>
      </c>
      <c r="BZ33" s="649">
        <f t="shared" si="19"/>
        <v>318.78000000000003</v>
      </c>
      <c r="CA33" s="649">
        <f t="shared" si="19"/>
        <v>255.02400000000003</v>
      </c>
      <c r="CB33" s="649">
        <f t="shared" si="19"/>
        <v>223.14600000000004</v>
      </c>
      <c r="CC33" s="649">
        <f t="shared" si="19"/>
        <v>223.14600000000004</v>
      </c>
      <c r="CD33" s="649">
        <f t="shared" si="19"/>
        <v>223.14600000000004</v>
      </c>
      <c r="CE33" s="649">
        <f t="shared" si="19"/>
        <v>223.14600000000004</v>
      </c>
      <c r="CF33" s="649">
        <f t="shared" si="19"/>
        <v>223.14600000000004</v>
      </c>
    </row>
    <row r="34" spans="1:84" s="178" customFormat="1" x14ac:dyDescent="0.25">
      <c r="A34" s="179"/>
      <c r="B34" s="350"/>
      <c r="C34" s="183"/>
      <c r="D34" s="186"/>
      <c r="E34" s="181" t="str">
        <f xml:space="preserve"> SetUp!$E$27&amp;" - forecast"</f>
        <v>Boots - forecast</v>
      </c>
      <c r="F34" s="181">
        <f t="shared" si="13"/>
        <v>0</v>
      </c>
      <c r="G34" s="181" t="str">
        <f t="shared" si="13"/>
        <v>units</v>
      </c>
      <c r="H34" s="181"/>
      <c r="I34" s="181"/>
      <c r="J34" s="649"/>
      <c r="K34" s="649"/>
      <c r="L34" s="649" t="e">
        <f t="shared" ref="L34:AQ34" si="20" xml:space="preserve"> IF(M$30 = 1, #N/A, L28)</f>
        <v>#N/A</v>
      </c>
      <c r="M34" s="649" t="e">
        <f t="shared" si="20"/>
        <v>#N/A</v>
      </c>
      <c r="N34" s="649" t="e">
        <f t="shared" si="20"/>
        <v>#N/A</v>
      </c>
      <c r="O34" s="649" t="e">
        <f t="shared" si="20"/>
        <v>#N/A</v>
      </c>
      <c r="P34" s="649" t="e">
        <f t="shared" si="20"/>
        <v>#N/A</v>
      </c>
      <c r="Q34" s="649" t="e">
        <f t="shared" si="20"/>
        <v>#N/A</v>
      </c>
      <c r="R34" s="649" t="e">
        <f t="shared" si="20"/>
        <v>#N/A</v>
      </c>
      <c r="S34" s="649" t="e">
        <f t="shared" si="20"/>
        <v>#N/A</v>
      </c>
      <c r="T34" s="649" t="e">
        <f t="shared" si="20"/>
        <v>#N/A</v>
      </c>
      <c r="U34" s="649" t="e">
        <f t="shared" si="20"/>
        <v>#N/A</v>
      </c>
      <c r="V34" s="649" t="e">
        <f t="shared" si="20"/>
        <v>#N/A</v>
      </c>
      <c r="W34" s="649" t="e">
        <f t="shared" si="20"/>
        <v>#N/A</v>
      </c>
      <c r="X34" s="649">
        <f t="shared" si="20"/>
        <v>175.00000000000003</v>
      </c>
      <c r="Y34" s="649">
        <f t="shared" si="20"/>
        <v>200</v>
      </c>
      <c r="Z34" s="649">
        <f t="shared" si="20"/>
        <v>200</v>
      </c>
      <c r="AA34" s="649">
        <f t="shared" si="20"/>
        <v>225</v>
      </c>
      <c r="AB34" s="649">
        <f t="shared" si="20"/>
        <v>275</v>
      </c>
      <c r="AC34" s="649">
        <f t="shared" si="20"/>
        <v>275</v>
      </c>
      <c r="AD34" s="649">
        <f t="shared" si="20"/>
        <v>250</v>
      </c>
      <c r="AE34" s="649">
        <f t="shared" si="20"/>
        <v>200</v>
      </c>
      <c r="AF34" s="649">
        <f t="shared" si="20"/>
        <v>175.00000000000003</v>
      </c>
      <c r="AG34" s="649">
        <f t="shared" si="20"/>
        <v>175.00000000000003</v>
      </c>
      <c r="AH34" s="649">
        <f t="shared" si="20"/>
        <v>175.00000000000003</v>
      </c>
      <c r="AI34" s="649">
        <f t="shared" si="20"/>
        <v>175.00000000000003</v>
      </c>
      <c r="AJ34" s="649">
        <f t="shared" si="20"/>
        <v>175.00000000000003</v>
      </c>
      <c r="AK34" s="649">
        <f t="shared" si="20"/>
        <v>240</v>
      </c>
      <c r="AL34" s="649">
        <f t="shared" si="20"/>
        <v>240</v>
      </c>
      <c r="AM34" s="649">
        <f t="shared" si="20"/>
        <v>270</v>
      </c>
      <c r="AN34" s="649">
        <f t="shared" si="20"/>
        <v>330</v>
      </c>
      <c r="AO34" s="649">
        <f t="shared" si="20"/>
        <v>330</v>
      </c>
      <c r="AP34" s="649">
        <f t="shared" si="20"/>
        <v>300</v>
      </c>
      <c r="AQ34" s="649">
        <f t="shared" si="20"/>
        <v>240</v>
      </c>
      <c r="AR34" s="649">
        <f t="shared" ref="AR34:BW34" si="21" xml:space="preserve"> IF(AS$30 = 1, #N/A, AR28)</f>
        <v>210.00000000000003</v>
      </c>
      <c r="AS34" s="649">
        <f t="shared" si="21"/>
        <v>210.00000000000003</v>
      </c>
      <c r="AT34" s="649">
        <f t="shared" si="21"/>
        <v>210.00000000000003</v>
      </c>
      <c r="AU34" s="649">
        <f t="shared" si="21"/>
        <v>210.00000000000003</v>
      </c>
      <c r="AV34" s="649">
        <f t="shared" si="21"/>
        <v>210.00000000000003</v>
      </c>
      <c r="AW34" s="649">
        <f t="shared" si="21"/>
        <v>300</v>
      </c>
      <c r="AX34" s="649">
        <f t="shared" si="21"/>
        <v>300</v>
      </c>
      <c r="AY34" s="649">
        <f t="shared" si="21"/>
        <v>337.5</v>
      </c>
      <c r="AZ34" s="649">
        <f t="shared" si="21"/>
        <v>412.5</v>
      </c>
      <c r="BA34" s="649">
        <f t="shared" si="21"/>
        <v>412.5</v>
      </c>
      <c r="BB34" s="649">
        <f t="shared" si="21"/>
        <v>375</v>
      </c>
      <c r="BC34" s="649">
        <f t="shared" si="21"/>
        <v>300</v>
      </c>
      <c r="BD34" s="649">
        <f t="shared" si="21"/>
        <v>262.5</v>
      </c>
      <c r="BE34" s="649">
        <f t="shared" si="21"/>
        <v>262.5</v>
      </c>
      <c r="BF34" s="649">
        <f t="shared" si="21"/>
        <v>262.5</v>
      </c>
      <c r="BG34" s="649">
        <f t="shared" si="21"/>
        <v>262.5</v>
      </c>
      <c r="BH34" s="649">
        <f t="shared" si="21"/>
        <v>262.5</v>
      </c>
      <c r="BI34" s="649">
        <f t="shared" si="21"/>
        <v>390</v>
      </c>
      <c r="BJ34" s="649">
        <f t="shared" si="21"/>
        <v>390</v>
      </c>
      <c r="BK34" s="649">
        <f t="shared" si="21"/>
        <v>438.75</v>
      </c>
      <c r="BL34" s="649">
        <f t="shared" si="21"/>
        <v>536.25</v>
      </c>
      <c r="BM34" s="649">
        <f t="shared" si="21"/>
        <v>536.25</v>
      </c>
      <c r="BN34" s="649">
        <f t="shared" si="21"/>
        <v>487.5</v>
      </c>
      <c r="BO34" s="649">
        <f t="shared" si="21"/>
        <v>390</v>
      </c>
      <c r="BP34" s="649">
        <f t="shared" si="21"/>
        <v>341.25000000000006</v>
      </c>
      <c r="BQ34" s="649">
        <f t="shared" si="21"/>
        <v>341.25000000000006</v>
      </c>
      <c r="BR34" s="649">
        <f t="shared" si="21"/>
        <v>341.25000000000006</v>
      </c>
      <c r="BS34" s="649">
        <f t="shared" si="21"/>
        <v>341.25000000000006</v>
      </c>
      <c r="BT34" s="649">
        <f t="shared" si="21"/>
        <v>341.25000000000006</v>
      </c>
      <c r="BU34" s="649">
        <f t="shared" si="21"/>
        <v>507</v>
      </c>
      <c r="BV34" s="649">
        <f t="shared" si="21"/>
        <v>507</v>
      </c>
      <c r="BW34" s="649">
        <f t="shared" si="21"/>
        <v>570.375</v>
      </c>
      <c r="BX34" s="649">
        <f t="shared" ref="BX34:CF34" si="22" xml:space="preserve"> IF(BY$30 = 1, #N/A, BX28)</f>
        <v>697.125</v>
      </c>
      <c r="BY34" s="649">
        <f t="shared" si="22"/>
        <v>697.125</v>
      </c>
      <c r="BZ34" s="649">
        <f t="shared" si="22"/>
        <v>633.75</v>
      </c>
      <c r="CA34" s="649">
        <f t="shared" si="22"/>
        <v>507</v>
      </c>
      <c r="CB34" s="649">
        <f t="shared" si="22"/>
        <v>443.62500000000006</v>
      </c>
      <c r="CC34" s="649">
        <f t="shared" si="22"/>
        <v>443.62500000000006</v>
      </c>
      <c r="CD34" s="649">
        <f t="shared" si="22"/>
        <v>443.62500000000006</v>
      </c>
      <c r="CE34" s="649">
        <f t="shared" si="22"/>
        <v>443.62500000000006</v>
      </c>
      <c r="CF34" s="649">
        <f t="shared" si="22"/>
        <v>443.62500000000006</v>
      </c>
    </row>
    <row r="35" spans="1:84" x14ac:dyDescent="0.25">
      <c r="A35" s="179"/>
      <c r="CF35" s="417"/>
    </row>
    <row r="36" spans="1:84" x14ac:dyDescent="0.25">
      <c r="A36" s="179"/>
      <c r="CF36" s="417"/>
    </row>
    <row r="37" spans="1:84" s="362" customFormat="1" x14ac:dyDescent="0.25">
      <c r="A37" s="368"/>
      <c r="B37" s="375" t="s">
        <v>126</v>
      </c>
      <c r="C37" s="368"/>
      <c r="D37" s="368"/>
      <c r="E37" s="368"/>
      <c r="F37" s="368"/>
      <c r="G37" s="368"/>
      <c r="H37" s="368"/>
      <c r="I37" s="368"/>
      <c r="J37" s="410"/>
      <c r="K37" s="410"/>
      <c r="L37" s="410"/>
      <c r="M37" s="410"/>
      <c r="N37" s="410"/>
      <c r="O37" s="410"/>
      <c r="P37" s="410"/>
      <c r="Q37" s="410"/>
      <c r="R37" s="410"/>
      <c r="S37" s="410"/>
      <c r="T37" s="410"/>
      <c r="U37" s="410"/>
      <c r="V37" s="410"/>
      <c r="W37" s="410"/>
      <c r="X37" s="410"/>
      <c r="Y37" s="410"/>
      <c r="Z37" s="410"/>
      <c r="AA37" s="410"/>
      <c r="AB37" s="410"/>
      <c r="AC37" s="410"/>
      <c r="AD37" s="410"/>
      <c r="AE37" s="410"/>
      <c r="AF37" s="410"/>
      <c r="AG37" s="410"/>
      <c r="AH37" s="410"/>
      <c r="AI37" s="410"/>
      <c r="AJ37" s="410"/>
      <c r="AK37" s="410"/>
      <c r="AL37" s="410"/>
      <c r="AM37" s="410"/>
      <c r="AN37" s="410"/>
      <c r="AO37" s="410"/>
      <c r="AP37" s="410"/>
      <c r="AQ37" s="410"/>
      <c r="AR37" s="410"/>
      <c r="AS37" s="410"/>
      <c r="AT37" s="410"/>
      <c r="AU37" s="410"/>
      <c r="AV37" s="410"/>
      <c r="AW37" s="410"/>
      <c r="AX37" s="410"/>
      <c r="AY37" s="410"/>
      <c r="AZ37" s="410"/>
      <c r="BA37" s="410"/>
      <c r="BB37" s="410"/>
      <c r="BC37" s="410"/>
      <c r="BD37" s="410"/>
      <c r="BE37" s="410"/>
      <c r="BF37" s="410"/>
      <c r="BG37" s="410"/>
      <c r="BH37" s="410"/>
      <c r="BI37" s="410"/>
      <c r="BJ37" s="410"/>
      <c r="BK37" s="410"/>
      <c r="BL37" s="410"/>
      <c r="BM37" s="410"/>
      <c r="BN37" s="410"/>
      <c r="BO37" s="410"/>
      <c r="BP37" s="410"/>
      <c r="BQ37" s="410"/>
      <c r="BR37" s="410"/>
      <c r="BS37" s="410"/>
      <c r="BT37" s="410"/>
      <c r="BU37" s="410"/>
      <c r="BV37" s="410"/>
      <c r="BW37" s="410"/>
      <c r="BX37" s="410"/>
      <c r="BY37" s="410"/>
      <c r="BZ37" s="410"/>
      <c r="CA37" s="410"/>
      <c r="CB37" s="410"/>
      <c r="CC37" s="410"/>
      <c r="CD37" s="410"/>
      <c r="CE37" s="410"/>
      <c r="CF37" s="410"/>
    </row>
    <row r="38" spans="1:84" s="178" customFormat="1" x14ac:dyDescent="0.25">
      <c r="A38" s="179"/>
      <c r="B38" s="350"/>
      <c r="C38" s="183"/>
      <c r="D38" s="180"/>
      <c r="E38" s="181"/>
      <c r="F38" s="181"/>
      <c r="G38" s="181"/>
      <c r="H38" s="181"/>
      <c r="I38" s="181"/>
      <c r="J38" s="334"/>
      <c r="K38" s="334"/>
      <c r="L38" s="334"/>
      <c r="M38" s="334"/>
      <c r="N38" s="334"/>
      <c r="O38" s="334"/>
      <c r="P38" s="334"/>
      <c r="Q38" s="334"/>
      <c r="R38" s="334"/>
      <c r="S38" s="334"/>
      <c r="T38" s="334"/>
      <c r="U38" s="334"/>
      <c r="V38" s="334"/>
      <c r="W38" s="334"/>
      <c r="X38" s="334"/>
      <c r="Y38" s="334"/>
      <c r="Z38" s="334"/>
      <c r="AA38" s="334"/>
      <c r="AB38" s="334"/>
      <c r="AC38" s="334"/>
      <c r="AD38" s="334"/>
      <c r="AE38" s="417"/>
      <c r="AF38" s="417"/>
      <c r="AG38" s="417"/>
      <c r="AH38" s="417"/>
      <c r="AI38" s="417"/>
      <c r="AJ38" s="417"/>
      <c r="AK38" s="417"/>
      <c r="AL38" s="417"/>
      <c r="AM38" s="417"/>
      <c r="AN38" s="417"/>
      <c r="AO38" s="417"/>
      <c r="AP38" s="417"/>
      <c r="AQ38" s="417"/>
      <c r="AR38" s="417"/>
      <c r="AS38" s="417"/>
      <c r="AT38" s="417"/>
      <c r="AU38" s="417"/>
      <c r="AV38" s="417"/>
      <c r="AW38" s="417"/>
      <c r="AX38" s="417"/>
      <c r="AY38" s="417"/>
      <c r="AZ38" s="417"/>
      <c r="BA38" s="417"/>
      <c r="BB38" s="417"/>
      <c r="BC38" s="417"/>
      <c r="BD38" s="417"/>
      <c r="BE38" s="417"/>
      <c r="BF38" s="417"/>
      <c r="BG38" s="417"/>
      <c r="BH38" s="417"/>
      <c r="BI38" s="417"/>
      <c r="BJ38" s="417"/>
      <c r="BK38" s="417"/>
      <c r="BL38" s="417"/>
      <c r="BM38" s="417"/>
      <c r="BN38" s="417"/>
      <c r="BO38" s="417"/>
      <c r="BP38" s="417"/>
      <c r="BQ38" s="417"/>
      <c r="BR38" s="417"/>
      <c r="BS38" s="417"/>
      <c r="BT38" s="417"/>
      <c r="BU38" s="417"/>
      <c r="BV38" s="417"/>
      <c r="BW38" s="417"/>
      <c r="BX38" s="417"/>
      <c r="BY38" s="417"/>
      <c r="BZ38" s="417"/>
      <c r="CA38" s="417"/>
      <c r="CB38" s="417"/>
      <c r="CC38" s="417"/>
      <c r="CD38" s="417"/>
      <c r="CE38" s="417"/>
      <c r="CF38" s="417"/>
    </row>
    <row r="39" spans="1:84" s="597" customFormat="1" x14ac:dyDescent="0.25">
      <c r="A39" s="594"/>
      <c r="B39" s="595"/>
      <c r="C39" s="596"/>
      <c r="E39" s="597" t="str">
        <f xml:space="preserve"> Analysis!E$19</f>
        <v>Gross margin - Shoes</v>
      </c>
      <c r="F39" s="597">
        <f xml:space="preserve"> Analysis!F$19</f>
        <v>0</v>
      </c>
      <c r="G39" s="597" t="str">
        <f xml:space="preserve"> Analysis!G$19</f>
        <v>%</v>
      </c>
      <c r="H39" s="597">
        <f xml:space="preserve"> Analysis!H$19</f>
        <v>0</v>
      </c>
      <c r="I39" s="597">
        <f xml:space="preserve"> Analysis!I$19</f>
        <v>0</v>
      </c>
      <c r="J39" s="597">
        <f xml:space="preserve"> Analysis!J$19</f>
        <v>0</v>
      </c>
      <c r="K39" s="597">
        <f xml:space="preserve"> Analysis!K$19</f>
        <v>0</v>
      </c>
      <c r="L39" s="597">
        <f xml:space="preserve"> Analysis!L$19</f>
        <v>0</v>
      </c>
      <c r="M39" s="597">
        <f xml:space="preserve"> Analysis!M$19</f>
        <v>0.39916459274423483</v>
      </c>
      <c r="N39" s="597">
        <f xml:space="preserve"> Analysis!N$19</f>
        <v>0.39916459274423483</v>
      </c>
      <c r="O39" s="597">
        <f xml:space="preserve"> Analysis!O$19</f>
        <v>0.39916459274423477</v>
      </c>
      <c r="P39" s="597">
        <f xml:space="preserve"> Analysis!P$19</f>
        <v>0.39916459274423477</v>
      </c>
      <c r="Q39" s="597">
        <f xml:space="preserve"> Analysis!Q$19</f>
        <v>0.41666465314974255</v>
      </c>
      <c r="R39" s="597">
        <f xml:space="preserve"> Analysis!R$19</f>
        <v>0.4166646531497426</v>
      </c>
      <c r="S39" s="597">
        <f xml:space="preserve"> Analysis!S$19</f>
        <v>0.41666465314974249</v>
      </c>
      <c r="T39" s="597">
        <f xml:space="preserve"> Analysis!T$19</f>
        <v>0.41666465314974255</v>
      </c>
      <c r="U39" s="597">
        <f xml:space="preserve"> Analysis!U$19</f>
        <v>0.41666465314974255</v>
      </c>
      <c r="V39" s="597">
        <f xml:space="preserve"> Analysis!V$19</f>
        <v>0.41666465314974255</v>
      </c>
      <c r="W39" s="597">
        <f xml:space="preserve"> Analysis!W$19</f>
        <v>0.41666465314974255</v>
      </c>
      <c r="X39" s="597">
        <f xml:space="preserve"> Analysis!X$19</f>
        <v>0.41666465314974255</v>
      </c>
      <c r="Y39" s="597">
        <f xml:space="preserve"> Analysis!Y$19</f>
        <v>0.39916459274423483</v>
      </c>
      <c r="Z39" s="597">
        <f xml:space="preserve"> Analysis!Z$19</f>
        <v>0.39916459274423483</v>
      </c>
      <c r="AA39" s="597">
        <f xml:space="preserve"> Analysis!AA$19</f>
        <v>0.39916459274423477</v>
      </c>
      <c r="AB39" s="597">
        <f xml:space="preserve"> Analysis!AB$19</f>
        <v>0.39916459274423477</v>
      </c>
      <c r="AC39" s="597">
        <f xml:space="preserve"> Analysis!AC$19</f>
        <v>0.41666465314974255</v>
      </c>
      <c r="AD39" s="597">
        <f xml:space="preserve"> Analysis!AD$19</f>
        <v>0.4166646531497426</v>
      </c>
      <c r="AE39" s="597">
        <f xml:space="preserve"> Analysis!AE$19</f>
        <v>0.41666465314974249</v>
      </c>
      <c r="AF39" s="597">
        <f xml:space="preserve"> Analysis!AF$19</f>
        <v>0.41666465314974255</v>
      </c>
      <c r="AG39" s="597">
        <f xml:space="preserve"> Analysis!AG$19</f>
        <v>0.41666465314974255</v>
      </c>
      <c r="AH39" s="597">
        <f xml:space="preserve"> Analysis!AH$19</f>
        <v>0.41666465314974255</v>
      </c>
      <c r="AI39" s="597">
        <f xml:space="preserve"> Analysis!AI$19</f>
        <v>0.41666465314974255</v>
      </c>
      <c r="AJ39" s="597">
        <f xml:space="preserve"> Analysis!AJ$19</f>
        <v>0.41666465314974255</v>
      </c>
      <c r="AK39" s="597">
        <f xml:space="preserve"> Analysis!AK$19</f>
        <v>0.40789047086606717</v>
      </c>
      <c r="AL39" s="597">
        <f xml:space="preserve"> Analysis!AL$19</f>
        <v>0.40789047086606717</v>
      </c>
      <c r="AM39" s="597">
        <f xml:space="preserve"> Analysis!AM$19</f>
        <v>0.40789047086606717</v>
      </c>
      <c r="AN39" s="597">
        <f xml:space="preserve"> Analysis!AN$19</f>
        <v>0.40789047086606706</v>
      </c>
      <c r="AO39" s="597">
        <f xml:space="preserve"> Analysis!AO$19</f>
        <v>0.42518293178860561</v>
      </c>
      <c r="AP39" s="597">
        <f xml:space="preserve"> Analysis!AP$19</f>
        <v>0.42518293178860567</v>
      </c>
      <c r="AQ39" s="597">
        <f xml:space="preserve"> Analysis!AQ$19</f>
        <v>0.42518293178860567</v>
      </c>
      <c r="AR39" s="597">
        <f xml:space="preserve"> Analysis!AR$19</f>
        <v>0.42518293178860567</v>
      </c>
      <c r="AS39" s="597">
        <f xml:space="preserve"> Analysis!AS$19</f>
        <v>0.42518293178860567</v>
      </c>
      <c r="AT39" s="597">
        <f xml:space="preserve"> Analysis!AT$19</f>
        <v>0.42518293178860567</v>
      </c>
      <c r="AU39" s="597">
        <f xml:space="preserve"> Analysis!AU$19</f>
        <v>0.42518293178860567</v>
      </c>
      <c r="AV39" s="597">
        <f xml:space="preserve"> Analysis!AV$19</f>
        <v>0.42518293178860567</v>
      </c>
      <c r="AW39" s="597">
        <f xml:space="preserve"> Analysis!AW$19</f>
        <v>0.41656067576543465</v>
      </c>
      <c r="AX39" s="597">
        <f xml:space="preserve"> Analysis!AX$19</f>
        <v>0.41656067576543465</v>
      </c>
      <c r="AY39" s="597">
        <f xml:space="preserve"> Analysis!AY$19</f>
        <v>0.41656067576543476</v>
      </c>
      <c r="AZ39" s="597">
        <f xml:space="preserve"> Analysis!AZ$19</f>
        <v>0.41656067576543476</v>
      </c>
      <c r="BA39" s="597">
        <f xml:space="preserve"> Analysis!BA$19</f>
        <v>0.43355405414119874</v>
      </c>
      <c r="BB39" s="597">
        <f xml:space="preserve"> Analysis!BB$19</f>
        <v>0.4335540541411988</v>
      </c>
      <c r="BC39" s="597">
        <f xml:space="preserve"> Analysis!BC$19</f>
        <v>0.43355405414119874</v>
      </c>
      <c r="BD39" s="597">
        <f xml:space="preserve"> Analysis!BD$19</f>
        <v>0.43355405414119874</v>
      </c>
      <c r="BE39" s="597">
        <f xml:space="preserve"> Analysis!BE$19</f>
        <v>0.43355405414119874</v>
      </c>
      <c r="BF39" s="597">
        <f xml:space="preserve"> Analysis!BF$19</f>
        <v>0.43355405414119874</v>
      </c>
      <c r="BG39" s="597">
        <f xml:space="preserve"> Analysis!BG$19</f>
        <v>0.43355405414119874</v>
      </c>
      <c r="BH39" s="597">
        <f xml:space="preserve"> Analysis!BH$19</f>
        <v>0.43355405414119874</v>
      </c>
      <c r="BI39" s="597">
        <f xml:space="preserve"> Analysis!BI$19</f>
        <v>0.42505736495331675</v>
      </c>
      <c r="BJ39" s="597">
        <f xml:space="preserve"> Analysis!BJ$19</f>
        <v>0.42505736495331675</v>
      </c>
      <c r="BK39" s="597">
        <f xml:space="preserve"> Analysis!BK$19</f>
        <v>0.42505736495331681</v>
      </c>
      <c r="BL39" s="597">
        <f xml:space="preserve"> Analysis!BL$19</f>
        <v>0.42505736495331681</v>
      </c>
      <c r="BM39" s="597">
        <f xml:space="preserve"> Analysis!BM$19</f>
        <v>0.44180326694496774</v>
      </c>
      <c r="BN39" s="597">
        <f xml:space="preserve"> Analysis!BN$19</f>
        <v>0.44180326694496774</v>
      </c>
      <c r="BO39" s="597">
        <f xml:space="preserve"> Analysis!BO$19</f>
        <v>0.44180326694496774</v>
      </c>
      <c r="BP39" s="597">
        <f xml:space="preserve"> Analysis!BP$19</f>
        <v>0.44180326694496769</v>
      </c>
      <c r="BQ39" s="597">
        <f xml:space="preserve"> Analysis!BQ$19</f>
        <v>0.44180326694496769</v>
      </c>
      <c r="BR39" s="597">
        <f xml:space="preserve"> Analysis!BR$19</f>
        <v>0.44180326694496769</v>
      </c>
      <c r="BS39" s="597">
        <f xml:space="preserve"> Analysis!BS$19</f>
        <v>0.44180326694496769</v>
      </c>
      <c r="BT39" s="597">
        <f xml:space="preserve"> Analysis!BT$19</f>
        <v>0.44180326694496769</v>
      </c>
      <c r="BU39" s="597">
        <f xml:space="preserve"> Analysis!BU$19</f>
        <v>0.43343031594914222</v>
      </c>
      <c r="BV39" s="597">
        <f xml:space="preserve"> Analysis!BV$19</f>
        <v>0.43343031594914222</v>
      </c>
      <c r="BW39" s="597">
        <f xml:space="preserve"> Analysis!BW$19</f>
        <v>0.43343031594914228</v>
      </c>
      <c r="BX39" s="597">
        <f xml:space="preserve"> Analysis!BX$19</f>
        <v>0.43343031594914222</v>
      </c>
      <c r="BY39" s="597">
        <f xml:space="preserve"> Analysis!BY$19</f>
        <v>0.44993234558169154</v>
      </c>
      <c r="BZ39" s="597">
        <f xml:space="preserve"> Analysis!BZ$19</f>
        <v>0.44993234558169148</v>
      </c>
      <c r="CA39" s="597">
        <f xml:space="preserve"> Analysis!CA$19</f>
        <v>0.44993234558169148</v>
      </c>
      <c r="CB39" s="597">
        <f xml:space="preserve"> Analysis!CB$19</f>
        <v>0.44993234558169148</v>
      </c>
      <c r="CC39" s="597">
        <f xml:space="preserve"> Analysis!CC$19</f>
        <v>0.44993234558169148</v>
      </c>
      <c r="CD39" s="597">
        <f xml:space="preserve"> Analysis!CD$19</f>
        <v>0.44993234558169148</v>
      </c>
      <c r="CE39" s="597">
        <f xml:space="preserve"> Analysis!CE$19</f>
        <v>0.44993234558169148</v>
      </c>
      <c r="CF39" s="597">
        <f xml:space="preserve"> Analysis!CF$19</f>
        <v>0.44993234558169148</v>
      </c>
    </row>
    <row r="40" spans="1:84" s="597" customFormat="1" x14ac:dyDescent="0.25">
      <c r="A40" s="594"/>
      <c r="B40" s="595"/>
      <c r="C40" s="596"/>
      <c r="E40" s="597" t="str">
        <f xml:space="preserve"> Analysis!E$20</f>
        <v>Gross margin - Trainers</v>
      </c>
      <c r="F40" s="597">
        <f xml:space="preserve"> Analysis!F$20</f>
        <v>0</v>
      </c>
      <c r="G40" s="597" t="str">
        <f xml:space="preserve"> Analysis!G$20</f>
        <v>%</v>
      </c>
      <c r="H40" s="597">
        <f xml:space="preserve"> Analysis!H$20</f>
        <v>0</v>
      </c>
      <c r="I40" s="597">
        <f xml:space="preserve"> Analysis!I$20</f>
        <v>0</v>
      </c>
      <c r="J40" s="597">
        <f xml:space="preserve"> Analysis!J$20</f>
        <v>0</v>
      </c>
      <c r="K40" s="597">
        <f xml:space="preserve"> Analysis!K$20</f>
        <v>0</v>
      </c>
      <c r="L40" s="597">
        <f xml:space="preserve"> Analysis!L$20</f>
        <v>0</v>
      </c>
      <c r="M40" s="597">
        <f xml:space="preserve"> Analysis!M$20</f>
        <v>0.38581269480521779</v>
      </c>
      <c r="N40" s="597">
        <f xml:space="preserve"> Analysis!N$20</f>
        <v>0.38581269480521779</v>
      </c>
      <c r="O40" s="597">
        <f xml:space="preserve"> Analysis!O$20</f>
        <v>0.38581269480521785</v>
      </c>
      <c r="P40" s="597">
        <f xml:space="preserve"> Analysis!P$20</f>
        <v>0.3858126948052179</v>
      </c>
      <c r="Q40" s="597">
        <f xml:space="preserve"> Analysis!Q$20</f>
        <v>0.40370164544195913</v>
      </c>
      <c r="R40" s="597">
        <f xml:space="preserve"> Analysis!R$20</f>
        <v>0.40370164544195913</v>
      </c>
      <c r="S40" s="597">
        <f xml:space="preserve"> Analysis!S$20</f>
        <v>0.40370164544195908</v>
      </c>
      <c r="T40" s="597">
        <f xml:space="preserve"> Analysis!T$20</f>
        <v>0.40370164544195908</v>
      </c>
      <c r="U40" s="597">
        <f xml:space="preserve"> Analysis!U$20</f>
        <v>0.40370164544195908</v>
      </c>
      <c r="V40" s="597">
        <f xml:space="preserve"> Analysis!V$20</f>
        <v>0.40370164544195908</v>
      </c>
      <c r="W40" s="597">
        <f xml:space="preserve"> Analysis!W$20</f>
        <v>0.40370164544195908</v>
      </c>
      <c r="X40" s="597">
        <f xml:space="preserve"> Analysis!X$20</f>
        <v>0.40370164544195908</v>
      </c>
      <c r="Y40" s="597">
        <f xml:space="preserve"> Analysis!Y$20</f>
        <v>0.40423831396106125</v>
      </c>
      <c r="Z40" s="597">
        <f xml:space="preserve"> Analysis!Z$20</f>
        <v>0.40423831396106125</v>
      </c>
      <c r="AA40" s="597">
        <f xml:space="preserve"> Analysis!AA$20</f>
        <v>0.40423831396106125</v>
      </c>
      <c r="AB40" s="597">
        <f xml:space="preserve"> Analysis!AB$20</f>
        <v>0.40423831396106125</v>
      </c>
      <c r="AC40" s="597">
        <f xml:space="preserve"> Analysis!AC$20</f>
        <v>0.42159059607870047</v>
      </c>
      <c r="AD40" s="597">
        <f xml:space="preserve"> Analysis!AD$20</f>
        <v>0.42159059607870042</v>
      </c>
      <c r="AE40" s="597">
        <f xml:space="preserve"> Analysis!AE$20</f>
        <v>0.42159059607870036</v>
      </c>
      <c r="AF40" s="597">
        <f xml:space="preserve"> Analysis!AF$20</f>
        <v>0.42159059607870036</v>
      </c>
      <c r="AG40" s="597">
        <f xml:space="preserve"> Analysis!AG$20</f>
        <v>0.42159059607870036</v>
      </c>
      <c r="AH40" s="597">
        <f xml:space="preserve"> Analysis!AH$20</f>
        <v>0.42159059607870036</v>
      </c>
      <c r="AI40" s="597">
        <f xml:space="preserve"> Analysis!AI$20</f>
        <v>0.42159059607870036</v>
      </c>
      <c r="AJ40" s="597">
        <f xml:space="preserve"> Analysis!AJ$20</f>
        <v>0.42159059607870036</v>
      </c>
      <c r="AK40" s="597">
        <f xml:space="preserve"> Analysis!AK$20</f>
        <v>0.41289050688986484</v>
      </c>
      <c r="AL40" s="597">
        <f xml:space="preserve"> Analysis!AL$20</f>
        <v>0.41289050688986484</v>
      </c>
      <c r="AM40" s="597">
        <f xml:space="preserve"> Analysis!AM$20</f>
        <v>0.41289050688986495</v>
      </c>
      <c r="AN40" s="597">
        <f xml:space="preserve"> Analysis!AN$20</f>
        <v>0.41289050688986478</v>
      </c>
      <c r="AO40" s="597">
        <f xml:space="preserve"> Analysis!AO$20</f>
        <v>0.43003694258683517</v>
      </c>
      <c r="AP40" s="597">
        <f xml:space="preserve"> Analysis!AP$20</f>
        <v>0.43003694258683522</v>
      </c>
      <c r="AQ40" s="597">
        <f xml:space="preserve"> Analysis!AQ$20</f>
        <v>0.43003694258683511</v>
      </c>
      <c r="AR40" s="597">
        <f xml:space="preserve"> Analysis!AR$20</f>
        <v>0.43003694258683522</v>
      </c>
      <c r="AS40" s="597">
        <f xml:space="preserve"> Analysis!AS$20</f>
        <v>0.43003694258683522</v>
      </c>
      <c r="AT40" s="597">
        <f xml:space="preserve"> Analysis!AT$20</f>
        <v>0.43003694258683522</v>
      </c>
      <c r="AU40" s="597">
        <f xml:space="preserve"> Analysis!AU$20</f>
        <v>0.43003694258683522</v>
      </c>
      <c r="AV40" s="597">
        <f xml:space="preserve"> Analysis!AV$20</f>
        <v>0.43003694258683522</v>
      </c>
      <c r="AW40" s="597">
        <f xml:space="preserve"> Analysis!AW$20</f>
        <v>0.42148749672563779</v>
      </c>
      <c r="AX40" s="597">
        <f xml:space="preserve"> Analysis!AX$20</f>
        <v>0.42148749672563779</v>
      </c>
      <c r="AY40" s="597">
        <f xml:space="preserve"> Analysis!AY$20</f>
        <v>0.42148749672563773</v>
      </c>
      <c r="AZ40" s="597">
        <f xml:space="preserve"> Analysis!AZ$20</f>
        <v>0.42148749672563784</v>
      </c>
      <c r="BA40" s="597">
        <f xml:space="preserve"> Analysis!BA$20</f>
        <v>0.43833737546178425</v>
      </c>
      <c r="BB40" s="597">
        <f xml:space="preserve"> Analysis!BB$20</f>
        <v>0.43833737546178431</v>
      </c>
      <c r="BC40" s="597">
        <f xml:space="preserve"> Analysis!BC$20</f>
        <v>0.43833737546178431</v>
      </c>
      <c r="BD40" s="597">
        <f xml:space="preserve"> Analysis!BD$20</f>
        <v>0.43833737546178431</v>
      </c>
      <c r="BE40" s="597">
        <f xml:space="preserve"> Analysis!BE$20</f>
        <v>0.43833737546178431</v>
      </c>
      <c r="BF40" s="597">
        <f xml:space="preserve"> Analysis!BF$20</f>
        <v>0.43833737546178431</v>
      </c>
      <c r="BG40" s="597">
        <f xml:space="preserve"> Analysis!BG$20</f>
        <v>0.43833737546178431</v>
      </c>
      <c r="BH40" s="597">
        <f xml:space="preserve"> Analysis!BH$20</f>
        <v>0.43833737546178431</v>
      </c>
      <c r="BI40" s="597">
        <f xml:space="preserve"> Analysis!BI$20</f>
        <v>0.42991243609371105</v>
      </c>
      <c r="BJ40" s="597">
        <f xml:space="preserve"> Analysis!BJ$20</f>
        <v>0.42991243609371105</v>
      </c>
      <c r="BK40" s="597">
        <f xml:space="preserve"> Analysis!BK$20</f>
        <v>0.4299124360937111</v>
      </c>
      <c r="BL40" s="597">
        <f xml:space="preserve"> Analysis!BL$20</f>
        <v>0.4299124360937111</v>
      </c>
      <c r="BM40" s="597">
        <f xml:space="preserve"> Analysis!BM$20</f>
        <v>0.44651692824632144</v>
      </c>
      <c r="BN40" s="597">
        <f xml:space="preserve"> Analysis!BN$20</f>
        <v>0.44651692824632139</v>
      </c>
      <c r="BO40" s="597">
        <f xml:space="preserve"> Analysis!BO$20</f>
        <v>0.44651692824632139</v>
      </c>
      <c r="BP40" s="597">
        <f xml:space="preserve"> Analysis!BP$20</f>
        <v>0.44651692824632139</v>
      </c>
      <c r="BQ40" s="597">
        <f xml:space="preserve"> Analysis!BQ$20</f>
        <v>0.44651692824632139</v>
      </c>
      <c r="BR40" s="597">
        <f xml:space="preserve"> Analysis!BR$20</f>
        <v>0.44651692824632139</v>
      </c>
      <c r="BS40" s="597">
        <f xml:space="preserve"> Analysis!BS$20</f>
        <v>0.44651692824632139</v>
      </c>
      <c r="BT40" s="597">
        <f xml:space="preserve"> Analysis!BT$20</f>
        <v>0.44651692824632139</v>
      </c>
      <c r="BU40" s="597">
        <f xml:space="preserve"> Analysis!BU$20</f>
        <v>0.43821468217001613</v>
      </c>
      <c r="BV40" s="597">
        <f xml:space="preserve"> Analysis!BV$20</f>
        <v>0.43821468217001613</v>
      </c>
      <c r="BW40" s="597">
        <f xml:space="preserve"> Analysis!BW$20</f>
        <v>0.43821468217001619</v>
      </c>
      <c r="BX40" s="597">
        <f xml:space="preserve"> Analysis!BX$20</f>
        <v>0.43821468217001619</v>
      </c>
      <c r="BY40" s="597">
        <f xml:space="preserve"> Analysis!BY$20</f>
        <v>0.45457736133011284</v>
      </c>
      <c r="BZ40" s="597">
        <f xml:space="preserve"> Analysis!BZ$20</f>
        <v>0.45457736133011278</v>
      </c>
      <c r="CA40" s="597">
        <f xml:space="preserve"> Analysis!CA$20</f>
        <v>0.45457736133011273</v>
      </c>
      <c r="CB40" s="597">
        <f xml:space="preserve"> Analysis!CB$20</f>
        <v>0.45457736133011284</v>
      </c>
      <c r="CC40" s="597">
        <f xml:space="preserve"> Analysis!CC$20</f>
        <v>0.45457736133011284</v>
      </c>
      <c r="CD40" s="597">
        <f xml:space="preserve"> Analysis!CD$20</f>
        <v>0.45457736133011284</v>
      </c>
      <c r="CE40" s="597">
        <f xml:space="preserve"> Analysis!CE$20</f>
        <v>0.45457736133011284</v>
      </c>
      <c r="CF40" s="597">
        <f xml:space="preserve"> Analysis!CF$20</f>
        <v>0.45457736133011284</v>
      </c>
    </row>
    <row r="41" spans="1:84" s="597" customFormat="1" x14ac:dyDescent="0.25">
      <c r="A41" s="594"/>
      <c r="B41" s="595"/>
      <c r="C41" s="596"/>
      <c r="E41" s="597" t="str">
        <f xml:space="preserve"> Analysis!E$21</f>
        <v>Gross margin - Boots</v>
      </c>
      <c r="F41" s="597">
        <f xml:space="preserve"> Analysis!F$21</f>
        <v>0</v>
      </c>
      <c r="G41" s="597" t="str">
        <f xml:space="preserve"> Analysis!G$21</f>
        <v>%</v>
      </c>
      <c r="H41" s="597">
        <f xml:space="preserve"> Analysis!H$21</f>
        <v>0</v>
      </c>
      <c r="I41" s="597">
        <f xml:space="preserve"> Analysis!I$21</f>
        <v>0</v>
      </c>
      <c r="J41" s="597">
        <f xml:space="preserve"> Analysis!J$21</f>
        <v>0</v>
      </c>
      <c r="K41" s="597">
        <f xml:space="preserve"> Analysis!K$21</f>
        <v>0</v>
      </c>
      <c r="L41" s="597">
        <f xml:space="preserve"> Analysis!L$21</f>
        <v>0</v>
      </c>
      <c r="M41" s="597">
        <f xml:space="preserve"> Analysis!M$21</f>
        <v>0.49930382728686223</v>
      </c>
      <c r="N41" s="597">
        <f xml:space="preserve"> Analysis!N$21</f>
        <v>0.49930382728686223</v>
      </c>
      <c r="O41" s="597">
        <f xml:space="preserve"> Analysis!O$21</f>
        <v>0.4993038272868624</v>
      </c>
      <c r="P41" s="597">
        <f xml:space="preserve"> Analysis!P$21</f>
        <v>0.49930382728686229</v>
      </c>
      <c r="Q41" s="597">
        <f xml:space="preserve"> Analysis!Q$21</f>
        <v>0.51388721095811873</v>
      </c>
      <c r="R41" s="597">
        <f xml:space="preserve"> Analysis!R$21</f>
        <v>0.51388721095811873</v>
      </c>
      <c r="S41" s="597">
        <f xml:space="preserve"> Analysis!S$21</f>
        <v>0.51388721095811873</v>
      </c>
      <c r="T41" s="597">
        <f xml:space="preserve"> Analysis!T$21</f>
        <v>0.51388721095811873</v>
      </c>
      <c r="U41" s="597">
        <f xml:space="preserve"> Analysis!U$21</f>
        <v>0.51388721095811873</v>
      </c>
      <c r="V41" s="597">
        <f xml:space="preserve"> Analysis!V$21</f>
        <v>0.51388721095811873</v>
      </c>
      <c r="W41" s="597">
        <f xml:space="preserve"> Analysis!W$21</f>
        <v>0.51388721095811873</v>
      </c>
      <c r="X41" s="597">
        <f xml:space="preserve"> Analysis!X$21</f>
        <v>0.51388721095811873</v>
      </c>
      <c r="Y41" s="597">
        <f xml:space="preserve"> Analysis!Y$21</f>
        <v>0.54937344455817605</v>
      </c>
      <c r="Z41" s="597">
        <f xml:space="preserve"> Analysis!Z$21</f>
        <v>0.54937344455817605</v>
      </c>
      <c r="AA41" s="597">
        <f xml:space="preserve"> Analysis!AA$21</f>
        <v>0.54937344455817605</v>
      </c>
      <c r="AB41" s="597">
        <f xml:space="preserve"> Analysis!AB$21</f>
        <v>0.54937344455817605</v>
      </c>
      <c r="AC41" s="597">
        <f xml:space="preserve"> Analysis!AC$21</f>
        <v>0.56249848986230688</v>
      </c>
      <c r="AD41" s="597">
        <f xml:space="preserve"> Analysis!AD$21</f>
        <v>0.56249848986230688</v>
      </c>
      <c r="AE41" s="597">
        <f xml:space="preserve"> Analysis!AE$21</f>
        <v>0.56249848986230699</v>
      </c>
      <c r="AF41" s="597">
        <f xml:space="preserve"> Analysis!AF$21</f>
        <v>0.56249848986230688</v>
      </c>
      <c r="AG41" s="597">
        <f xml:space="preserve"> Analysis!AG$21</f>
        <v>0.56249848986230688</v>
      </c>
      <c r="AH41" s="597">
        <f xml:space="preserve"> Analysis!AH$21</f>
        <v>0.56249848986230688</v>
      </c>
      <c r="AI41" s="597">
        <f xml:space="preserve"> Analysis!AI$21</f>
        <v>0.56249848986230688</v>
      </c>
      <c r="AJ41" s="597">
        <f xml:space="preserve"> Analysis!AJ$21</f>
        <v>0.56249848986230688</v>
      </c>
      <c r="AK41" s="597">
        <f xml:space="preserve"> Analysis!AK$21</f>
        <v>0.55591785314955033</v>
      </c>
      <c r="AL41" s="597">
        <f xml:space="preserve"> Analysis!AL$21</f>
        <v>0.55591785314955033</v>
      </c>
      <c r="AM41" s="597">
        <f xml:space="preserve"> Analysis!AM$21</f>
        <v>0.55591785314955033</v>
      </c>
      <c r="AN41" s="597">
        <f xml:space="preserve"> Analysis!AN$21</f>
        <v>0.55591785314955033</v>
      </c>
      <c r="AO41" s="597">
        <f xml:space="preserve"> Analysis!AO$21</f>
        <v>0.56888719884145422</v>
      </c>
      <c r="AP41" s="597">
        <f xml:space="preserve"> Analysis!AP$21</f>
        <v>0.56888719884145422</v>
      </c>
      <c r="AQ41" s="597">
        <f xml:space="preserve"> Analysis!AQ$21</f>
        <v>0.56888719884145422</v>
      </c>
      <c r="AR41" s="597">
        <f xml:space="preserve"> Analysis!AR$21</f>
        <v>0.56888719884145422</v>
      </c>
      <c r="AS41" s="597">
        <f xml:space="preserve"> Analysis!AS$21</f>
        <v>0.56888719884145422</v>
      </c>
      <c r="AT41" s="597">
        <f xml:space="preserve"> Analysis!AT$21</f>
        <v>0.56888719884145422</v>
      </c>
      <c r="AU41" s="597">
        <f xml:space="preserve"> Analysis!AU$21</f>
        <v>0.56888719884145422</v>
      </c>
      <c r="AV41" s="597">
        <f xml:space="preserve"> Analysis!AV$21</f>
        <v>0.56888719884145422</v>
      </c>
      <c r="AW41" s="597">
        <f xml:space="preserve"> Analysis!AW$21</f>
        <v>0.56242050682407618</v>
      </c>
      <c r="AX41" s="597">
        <f xml:space="preserve"> Analysis!AX$21</f>
        <v>0.56242050682407618</v>
      </c>
      <c r="AY41" s="597">
        <f xml:space="preserve"> Analysis!AY$21</f>
        <v>0.56242050682407596</v>
      </c>
      <c r="AZ41" s="597">
        <f xml:space="preserve"> Analysis!AZ$21</f>
        <v>0.56242050682407607</v>
      </c>
      <c r="BA41" s="597">
        <f xml:space="preserve"> Analysis!BA$21</f>
        <v>0.57516554060589908</v>
      </c>
      <c r="BB41" s="597">
        <f xml:space="preserve"> Analysis!BB$21</f>
        <v>0.57516554060589908</v>
      </c>
      <c r="BC41" s="597">
        <f xml:space="preserve"> Analysis!BC$21</f>
        <v>0.57516554060589908</v>
      </c>
      <c r="BD41" s="597">
        <f xml:space="preserve"> Analysis!BD$21</f>
        <v>0.57516554060589919</v>
      </c>
      <c r="BE41" s="597">
        <f xml:space="preserve"> Analysis!BE$21</f>
        <v>0.57516554060589919</v>
      </c>
      <c r="BF41" s="597">
        <f xml:space="preserve"> Analysis!BF$21</f>
        <v>0.57516554060589919</v>
      </c>
      <c r="BG41" s="597">
        <f xml:space="preserve"> Analysis!BG$21</f>
        <v>0.57516554060589919</v>
      </c>
      <c r="BH41" s="597">
        <f xml:space="preserve"> Analysis!BH$21</f>
        <v>0.57516554060589919</v>
      </c>
      <c r="BI41" s="597">
        <f xml:space="preserve"> Analysis!BI$21</f>
        <v>0.56879302371498763</v>
      </c>
      <c r="BJ41" s="597">
        <f xml:space="preserve"> Analysis!BJ$21</f>
        <v>0.56879302371498763</v>
      </c>
      <c r="BK41" s="597">
        <f xml:space="preserve"> Analysis!BK$21</f>
        <v>0.56879302371498752</v>
      </c>
      <c r="BL41" s="597">
        <f xml:space="preserve"> Analysis!BL$21</f>
        <v>0.56879302371498763</v>
      </c>
      <c r="BM41" s="597">
        <f xml:space="preserve"> Analysis!BM$21</f>
        <v>0.58135245020872583</v>
      </c>
      <c r="BN41" s="597">
        <f xml:space="preserve"> Analysis!BN$21</f>
        <v>0.58135245020872583</v>
      </c>
      <c r="BO41" s="597">
        <f xml:space="preserve"> Analysis!BO$21</f>
        <v>0.58135245020872572</v>
      </c>
      <c r="BP41" s="597">
        <f xml:space="preserve"> Analysis!BP$21</f>
        <v>0.58135245020872583</v>
      </c>
      <c r="BQ41" s="597">
        <f xml:space="preserve"> Analysis!BQ$21</f>
        <v>0.58135245020872583</v>
      </c>
      <c r="BR41" s="597">
        <f xml:space="preserve"> Analysis!BR$21</f>
        <v>0.58135245020872583</v>
      </c>
      <c r="BS41" s="597">
        <f xml:space="preserve"> Analysis!BS$21</f>
        <v>0.58135245020872583</v>
      </c>
      <c r="BT41" s="597">
        <f xml:space="preserve"> Analysis!BT$21</f>
        <v>0.58135245020872583</v>
      </c>
      <c r="BU41" s="597">
        <f xml:space="preserve"> Analysis!BU$21</f>
        <v>0.57507273696185668</v>
      </c>
      <c r="BV41" s="597">
        <f xml:space="preserve"> Analysis!BV$21</f>
        <v>0.57507273696185668</v>
      </c>
      <c r="BW41" s="597">
        <f xml:space="preserve"> Analysis!BW$21</f>
        <v>0.57507273696185668</v>
      </c>
      <c r="BX41" s="597">
        <f xml:space="preserve"> Analysis!BX$21</f>
        <v>0.57507273696185668</v>
      </c>
      <c r="BY41" s="597">
        <f xml:space="preserve"> Analysis!BY$21</f>
        <v>0.58744925918626867</v>
      </c>
      <c r="BZ41" s="597">
        <f xml:space="preserve"> Analysis!BZ$21</f>
        <v>0.58744925918626856</v>
      </c>
      <c r="CA41" s="597">
        <f xml:space="preserve"> Analysis!CA$21</f>
        <v>0.58744925918626867</v>
      </c>
      <c r="CB41" s="597">
        <f xml:space="preserve"> Analysis!CB$21</f>
        <v>0.58744925918626867</v>
      </c>
      <c r="CC41" s="597">
        <f xml:space="preserve"> Analysis!CC$21</f>
        <v>0.58744925918626867</v>
      </c>
      <c r="CD41" s="597">
        <f xml:space="preserve"> Analysis!CD$21</f>
        <v>0.58744925918626867</v>
      </c>
      <c r="CE41" s="597">
        <f xml:space="preserve"> Analysis!CE$21</f>
        <v>0.58744925918626867</v>
      </c>
      <c r="CF41" s="597">
        <f xml:space="preserve"> Analysis!CF$21</f>
        <v>0.58744925918626867</v>
      </c>
    </row>
    <row r="42" spans="1:84" s="597" customFormat="1" x14ac:dyDescent="0.25">
      <c r="A42" s="594"/>
      <c r="B42" s="595"/>
      <c r="C42" s="596"/>
      <c r="E42" s="597" t="str">
        <f xml:space="preserve"> Analysis!E$22</f>
        <v>Gross margin</v>
      </c>
      <c r="F42" s="597">
        <f xml:space="preserve"> Analysis!F$22</f>
        <v>0</v>
      </c>
      <c r="G42" s="597" t="str">
        <f xml:space="preserve"> Analysis!G$22</f>
        <v>%</v>
      </c>
      <c r="H42" s="597">
        <f xml:space="preserve"> Analysis!H$22</f>
        <v>0</v>
      </c>
      <c r="I42" s="597">
        <f xml:space="preserve"> Analysis!I$22</f>
        <v>0</v>
      </c>
      <c r="J42" s="597">
        <f xml:space="preserve"> Analysis!J$22</f>
        <v>0</v>
      </c>
      <c r="K42" s="597">
        <f xml:space="preserve"> Analysis!K$22</f>
        <v>0</v>
      </c>
      <c r="L42" s="597">
        <f xml:space="preserve"> Analysis!L$22</f>
        <v>0</v>
      </c>
      <c r="M42" s="597">
        <f xml:space="preserve"> Analysis!M$22</f>
        <v>0.4329993805692624</v>
      </c>
      <c r="N42" s="597">
        <f xml:space="preserve"> Analysis!N$22</f>
        <v>0.4329993805692624</v>
      </c>
      <c r="O42" s="597">
        <f xml:space="preserve"> Analysis!O$22</f>
        <v>0.43299938056926246</v>
      </c>
      <c r="P42" s="597">
        <f xml:space="preserve"> Analysis!P$22</f>
        <v>0.43299938056926246</v>
      </c>
      <c r="Q42" s="597">
        <f xml:space="preserve"> Analysis!Q$22</f>
        <v>0.44951396171773061</v>
      </c>
      <c r="R42" s="597">
        <f xml:space="preserve"> Analysis!R$22</f>
        <v>0.44951396171773061</v>
      </c>
      <c r="S42" s="597">
        <f xml:space="preserve"> Analysis!S$22</f>
        <v>0.44951396171773056</v>
      </c>
      <c r="T42" s="597">
        <f xml:space="preserve"> Analysis!T$22</f>
        <v>0.44951396171773061</v>
      </c>
      <c r="U42" s="597">
        <f xml:space="preserve"> Analysis!U$22</f>
        <v>0.44951396171773061</v>
      </c>
      <c r="V42" s="597">
        <f xml:space="preserve"> Analysis!V$22</f>
        <v>0.44951396171773061</v>
      </c>
      <c r="W42" s="597">
        <f xml:space="preserve"> Analysis!W$22</f>
        <v>0.44951396171773061</v>
      </c>
      <c r="X42" s="597">
        <f xml:space="preserve"> Analysis!X$22</f>
        <v>0.44951396171773061</v>
      </c>
      <c r="Y42" s="597">
        <f xml:space="preserve"> Analysis!Y$22</f>
        <v>0.46302004463758367</v>
      </c>
      <c r="Z42" s="597">
        <f xml:space="preserve"> Analysis!Z$22</f>
        <v>0.46302004463758367</v>
      </c>
      <c r="AA42" s="597">
        <f xml:space="preserve"> Analysis!AA$22</f>
        <v>0.46302004463758356</v>
      </c>
      <c r="AB42" s="597">
        <f xml:space="preserve"> Analysis!AB$22</f>
        <v>0.46302004463758351</v>
      </c>
      <c r="AC42" s="597">
        <f xml:space="preserve"> Analysis!AC$22</f>
        <v>0.47866023751221709</v>
      </c>
      <c r="AD42" s="597">
        <f xml:space="preserve"> Analysis!AD$22</f>
        <v>0.47866023751221709</v>
      </c>
      <c r="AE42" s="597">
        <f xml:space="preserve"> Analysis!AE$22</f>
        <v>0.4786602375122172</v>
      </c>
      <c r="AF42" s="597">
        <f xml:space="preserve"> Analysis!AF$22</f>
        <v>0.4786602375122172</v>
      </c>
      <c r="AG42" s="597">
        <f xml:space="preserve"> Analysis!AG$22</f>
        <v>0.4786602375122172</v>
      </c>
      <c r="AH42" s="597">
        <f xml:space="preserve"> Analysis!AH$22</f>
        <v>0.4786602375122172</v>
      </c>
      <c r="AI42" s="597">
        <f xml:space="preserve"> Analysis!AI$22</f>
        <v>0.4786602375122172</v>
      </c>
      <c r="AJ42" s="597">
        <f xml:space="preserve"> Analysis!AJ$22</f>
        <v>0.4786602375122172</v>
      </c>
      <c r="AK42" s="597">
        <f xml:space="preserve"> Analysis!AK$22</f>
        <v>0.47704995113966026</v>
      </c>
      <c r="AL42" s="597">
        <f xml:space="preserve"> Analysis!AL$22</f>
        <v>0.47704995113966026</v>
      </c>
      <c r="AM42" s="597">
        <f xml:space="preserve"> Analysis!AM$22</f>
        <v>0.47704995113966031</v>
      </c>
      <c r="AN42" s="597">
        <f xml:space="preserve"> Analysis!AN$22</f>
        <v>0.47704995113966026</v>
      </c>
      <c r="AO42" s="597">
        <f xml:space="preserve"> Analysis!AO$22</f>
        <v>0.49232262087288375</v>
      </c>
      <c r="AP42" s="597">
        <f xml:space="preserve"> Analysis!AP$22</f>
        <v>0.49232262087288375</v>
      </c>
      <c r="AQ42" s="597">
        <f xml:space="preserve"> Analysis!AQ$22</f>
        <v>0.4923226208728837</v>
      </c>
      <c r="AR42" s="597">
        <f xml:space="preserve"> Analysis!AR$22</f>
        <v>0.49232262087288375</v>
      </c>
      <c r="AS42" s="597">
        <f xml:space="preserve"> Analysis!AS$22</f>
        <v>0.49232262087288375</v>
      </c>
      <c r="AT42" s="597">
        <f xml:space="preserve"> Analysis!AT$22</f>
        <v>0.49232262087288375</v>
      </c>
      <c r="AU42" s="597">
        <f xml:space="preserve"> Analysis!AU$22</f>
        <v>0.49232262087288375</v>
      </c>
      <c r="AV42" s="597">
        <f xml:space="preserve"> Analysis!AV$22</f>
        <v>0.49232262087288375</v>
      </c>
      <c r="AW42" s="597">
        <f xml:space="preserve"> Analysis!AW$22</f>
        <v>0.49179532557291017</v>
      </c>
      <c r="AX42" s="597">
        <f xml:space="preserve"> Analysis!AX$22</f>
        <v>0.49179532557291017</v>
      </c>
      <c r="AY42" s="597">
        <f xml:space="preserve"> Analysis!AY$22</f>
        <v>0.49179532557291017</v>
      </c>
      <c r="AZ42" s="597">
        <f xml:space="preserve"> Analysis!AZ$22</f>
        <v>0.49179532557291022</v>
      </c>
      <c r="BA42" s="597">
        <f xml:space="preserve"> Analysis!BA$22</f>
        <v>0.50659740346884485</v>
      </c>
      <c r="BB42" s="597">
        <f xml:space="preserve"> Analysis!BB$22</f>
        <v>0.50659740346884485</v>
      </c>
      <c r="BC42" s="597">
        <f xml:space="preserve"> Analysis!BC$22</f>
        <v>0.50659740346884485</v>
      </c>
      <c r="BD42" s="597">
        <f xml:space="preserve"> Analysis!BD$22</f>
        <v>0.50659740346884485</v>
      </c>
      <c r="BE42" s="597">
        <f xml:space="preserve"> Analysis!BE$22</f>
        <v>0.50659740346884485</v>
      </c>
      <c r="BF42" s="597">
        <f xml:space="preserve"> Analysis!BF$22</f>
        <v>0.50659740346884485</v>
      </c>
      <c r="BG42" s="597">
        <f xml:space="preserve"> Analysis!BG$22</f>
        <v>0.50659740346884485</v>
      </c>
      <c r="BH42" s="597">
        <f xml:space="preserve"> Analysis!BH$22</f>
        <v>0.50659740346884485</v>
      </c>
      <c r="BI42" s="597">
        <f xml:space="preserve"> Analysis!BI$22</f>
        <v>0.50678094876576729</v>
      </c>
      <c r="BJ42" s="597">
        <f xml:space="preserve"> Analysis!BJ$22</f>
        <v>0.50678094876576729</v>
      </c>
      <c r="BK42" s="597">
        <f xml:space="preserve"> Analysis!BK$22</f>
        <v>0.50678094876576718</v>
      </c>
      <c r="BL42" s="597">
        <f xml:space="preserve"> Analysis!BL$22</f>
        <v>0.50678094876576729</v>
      </c>
      <c r="BM42" s="597">
        <f xml:space="preserve"> Analysis!BM$22</f>
        <v>0.52114655219977402</v>
      </c>
      <c r="BN42" s="597">
        <f xml:space="preserve"> Analysis!BN$22</f>
        <v>0.5211465521997739</v>
      </c>
      <c r="BO42" s="597">
        <f xml:space="preserve"> Analysis!BO$22</f>
        <v>0.52114655219977402</v>
      </c>
      <c r="BP42" s="597">
        <f xml:space="preserve"> Analysis!BP$22</f>
        <v>0.52114655219977402</v>
      </c>
      <c r="BQ42" s="597">
        <f xml:space="preserve"> Analysis!BQ$22</f>
        <v>0.52114655219977402</v>
      </c>
      <c r="BR42" s="597">
        <f xml:space="preserve"> Analysis!BR$22</f>
        <v>0.52114655219977402</v>
      </c>
      <c r="BS42" s="597">
        <f xml:space="preserve"> Analysis!BS$22</f>
        <v>0.52114655219977402</v>
      </c>
      <c r="BT42" s="597">
        <f xml:space="preserve"> Analysis!BT$22</f>
        <v>0.52114655219977402</v>
      </c>
      <c r="BU42" s="597">
        <f xml:space="preserve"> Analysis!BU$22</f>
        <v>0.52032348250021743</v>
      </c>
      <c r="BV42" s="597">
        <f xml:space="preserve"> Analysis!BV$22</f>
        <v>0.52032348250021743</v>
      </c>
      <c r="BW42" s="597">
        <f xml:space="preserve"> Analysis!BW$22</f>
        <v>0.52032348250021754</v>
      </c>
      <c r="BX42" s="597">
        <f xml:space="preserve"> Analysis!BX$22</f>
        <v>0.52032348250021743</v>
      </c>
      <c r="BY42" s="597">
        <f xml:space="preserve"> Analysis!BY$22</f>
        <v>0.5342946432040947</v>
      </c>
      <c r="BZ42" s="597">
        <f xml:space="preserve"> Analysis!BZ$22</f>
        <v>0.5342946432040947</v>
      </c>
      <c r="CA42" s="597">
        <f xml:space="preserve"> Analysis!CA$22</f>
        <v>0.53429464320409459</v>
      </c>
      <c r="CB42" s="597">
        <f xml:space="preserve"> Analysis!CB$22</f>
        <v>0.5342946432040947</v>
      </c>
      <c r="CC42" s="597">
        <f xml:space="preserve"> Analysis!CC$22</f>
        <v>0.5342946432040947</v>
      </c>
      <c r="CD42" s="597">
        <f xml:space="preserve"> Analysis!CD$22</f>
        <v>0.5342946432040947</v>
      </c>
      <c r="CE42" s="597">
        <f xml:space="preserve"> Analysis!CE$22</f>
        <v>0.5342946432040947</v>
      </c>
      <c r="CF42" s="597">
        <f xml:space="preserve"> Analysis!CF$22</f>
        <v>0.5342946432040947</v>
      </c>
    </row>
    <row r="43" spans="1:84" s="178" customFormat="1" ht="4.95" customHeight="1" x14ac:dyDescent="0.25">
      <c r="A43" s="179"/>
      <c r="B43" s="350"/>
      <c r="C43" s="183"/>
      <c r="D43" s="186"/>
      <c r="E43" s="181"/>
      <c r="F43" s="181"/>
      <c r="G43" s="181"/>
      <c r="H43" s="181"/>
      <c r="I43" s="181"/>
      <c r="J43" s="334"/>
      <c r="K43" s="334"/>
      <c r="L43" s="334"/>
      <c r="M43" s="334"/>
      <c r="N43" s="334"/>
      <c r="O43" s="334"/>
      <c r="P43" s="334"/>
      <c r="Q43" s="334"/>
      <c r="R43" s="334"/>
      <c r="S43" s="334"/>
      <c r="T43" s="334"/>
      <c r="U43" s="334"/>
      <c r="V43" s="334"/>
      <c r="W43" s="334"/>
      <c r="X43" s="334"/>
      <c r="Y43" s="334"/>
      <c r="Z43" s="334"/>
      <c r="AA43" s="334"/>
      <c r="AB43" s="334"/>
      <c r="AC43" s="334"/>
      <c r="AD43" s="334"/>
      <c r="AE43" s="417"/>
      <c r="AF43" s="417"/>
      <c r="AG43" s="417"/>
      <c r="AH43" s="417"/>
      <c r="AI43" s="417"/>
      <c r="AJ43" s="417"/>
      <c r="AK43" s="417"/>
      <c r="AL43" s="417"/>
      <c r="AM43" s="417"/>
      <c r="AN43" s="417"/>
      <c r="AO43" s="417"/>
      <c r="AP43" s="417"/>
      <c r="AQ43" s="417"/>
      <c r="AR43" s="417"/>
      <c r="AS43" s="417"/>
      <c r="AT43" s="417"/>
      <c r="AU43" s="417"/>
      <c r="AV43" s="417"/>
      <c r="AW43" s="417"/>
      <c r="AX43" s="417"/>
      <c r="AY43" s="417"/>
      <c r="AZ43" s="417"/>
      <c r="BA43" s="417"/>
      <c r="BB43" s="417"/>
      <c r="BC43" s="417"/>
      <c r="BD43" s="417"/>
      <c r="BE43" s="417"/>
      <c r="BF43" s="417"/>
      <c r="BG43" s="417"/>
      <c r="BH43" s="417"/>
      <c r="BI43" s="417"/>
      <c r="BJ43" s="417"/>
      <c r="BK43" s="417"/>
      <c r="BL43" s="417"/>
      <c r="BM43" s="417"/>
      <c r="BN43" s="417"/>
      <c r="BO43" s="417"/>
      <c r="BP43" s="417"/>
      <c r="BQ43" s="417"/>
      <c r="BR43" s="417"/>
      <c r="BS43" s="417"/>
      <c r="BT43" s="417"/>
      <c r="BU43" s="417"/>
      <c r="BV43" s="417"/>
      <c r="BW43" s="417"/>
      <c r="BX43" s="417"/>
      <c r="BY43" s="417"/>
      <c r="BZ43" s="417"/>
      <c r="CA43" s="417"/>
      <c r="CB43" s="417"/>
      <c r="CC43" s="417"/>
      <c r="CD43" s="417"/>
      <c r="CE43" s="417"/>
      <c r="CF43" s="417"/>
    </row>
    <row r="44" spans="1:84" s="187" customFormat="1" x14ac:dyDescent="0.25">
      <c r="A44" s="78"/>
      <c r="B44" s="355"/>
      <c r="C44" s="163"/>
      <c r="D44" s="83"/>
      <c r="E44" s="122" t="str">
        <f xml:space="preserve"> Time!E$48</f>
        <v>Actuals period flag</v>
      </c>
      <c r="F44" s="357">
        <f xml:space="preserve"> Time!F$48</f>
        <v>0</v>
      </c>
      <c r="G44" s="357" t="str">
        <f xml:space="preserve"> Time!G$48</f>
        <v>flag</v>
      </c>
      <c r="H44" s="357">
        <f xml:space="preserve"> Time!H$48</f>
        <v>0</v>
      </c>
      <c r="I44" s="357">
        <f xml:space="preserve"> Time!I$48</f>
        <v>0</v>
      </c>
      <c r="J44" s="653">
        <f xml:space="preserve"> Time!J$48</f>
        <v>13</v>
      </c>
      <c r="K44" s="653">
        <f xml:space="preserve"> Time!K$48</f>
        <v>0</v>
      </c>
      <c r="L44" s="653">
        <f xml:space="preserve"> Time!L$48</f>
        <v>1</v>
      </c>
      <c r="M44" s="653">
        <f xml:space="preserve"> Time!M$48</f>
        <v>1</v>
      </c>
      <c r="N44" s="653">
        <f xml:space="preserve"> Time!N$48</f>
        <v>1</v>
      </c>
      <c r="O44" s="653">
        <f xml:space="preserve"> Time!O$48</f>
        <v>1</v>
      </c>
      <c r="P44" s="653">
        <f xml:space="preserve"> Time!P$48</f>
        <v>1</v>
      </c>
      <c r="Q44" s="653">
        <f xml:space="preserve"> Time!Q$48</f>
        <v>1</v>
      </c>
      <c r="R44" s="653">
        <f xml:space="preserve"> Time!R$48</f>
        <v>1</v>
      </c>
      <c r="S44" s="653">
        <f xml:space="preserve"> Time!S$48</f>
        <v>1</v>
      </c>
      <c r="T44" s="653">
        <f xml:space="preserve"> Time!T$48</f>
        <v>1</v>
      </c>
      <c r="U44" s="653">
        <f xml:space="preserve"> Time!U$48</f>
        <v>1</v>
      </c>
      <c r="V44" s="653">
        <f xml:space="preserve"> Time!V$48</f>
        <v>1</v>
      </c>
      <c r="W44" s="653">
        <f xml:space="preserve"> Time!W$48</f>
        <v>1</v>
      </c>
      <c r="X44" s="653">
        <f xml:space="preserve"> Time!X$48</f>
        <v>1</v>
      </c>
      <c r="Y44" s="653">
        <f xml:space="preserve"> Time!Y$48</f>
        <v>0</v>
      </c>
      <c r="Z44" s="653">
        <f xml:space="preserve"> Time!Z$48</f>
        <v>0</v>
      </c>
      <c r="AA44" s="653">
        <f xml:space="preserve"> Time!AA$48</f>
        <v>0</v>
      </c>
      <c r="AB44" s="653">
        <f xml:space="preserve"> Time!AB$48</f>
        <v>0</v>
      </c>
      <c r="AC44" s="653">
        <f xml:space="preserve"> Time!AC$48</f>
        <v>0</v>
      </c>
      <c r="AD44" s="653">
        <f xml:space="preserve"> Time!AD$48</f>
        <v>0</v>
      </c>
      <c r="AE44" s="653">
        <f xml:space="preserve"> Time!AE$48</f>
        <v>0</v>
      </c>
      <c r="AF44" s="653">
        <f xml:space="preserve"> Time!AF$48</f>
        <v>0</v>
      </c>
      <c r="AG44" s="653">
        <f xml:space="preserve"> Time!AG$48</f>
        <v>0</v>
      </c>
      <c r="AH44" s="653">
        <f xml:space="preserve"> Time!AH$48</f>
        <v>0</v>
      </c>
      <c r="AI44" s="653">
        <f xml:space="preserve"> Time!AI$48</f>
        <v>0</v>
      </c>
      <c r="AJ44" s="653">
        <f xml:space="preserve"> Time!AJ$48</f>
        <v>0</v>
      </c>
      <c r="AK44" s="653">
        <f xml:space="preserve"> Time!AK$48</f>
        <v>0</v>
      </c>
      <c r="AL44" s="653">
        <f xml:space="preserve"> Time!AL$48</f>
        <v>0</v>
      </c>
      <c r="AM44" s="653">
        <f xml:space="preserve"> Time!AM$48</f>
        <v>0</v>
      </c>
      <c r="AN44" s="653">
        <f xml:space="preserve"> Time!AN$48</f>
        <v>0</v>
      </c>
      <c r="AO44" s="653">
        <f xml:space="preserve"> Time!AO$48</f>
        <v>0</v>
      </c>
      <c r="AP44" s="653">
        <f xml:space="preserve"> Time!AP$48</f>
        <v>0</v>
      </c>
      <c r="AQ44" s="653">
        <f xml:space="preserve"> Time!AQ$48</f>
        <v>0</v>
      </c>
      <c r="AR44" s="653">
        <f xml:space="preserve"> Time!AR$48</f>
        <v>0</v>
      </c>
      <c r="AS44" s="653">
        <f xml:space="preserve"> Time!AS$48</f>
        <v>0</v>
      </c>
      <c r="AT44" s="653">
        <f xml:space="preserve"> Time!AT$48</f>
        <v>0</v>
      </c>
      <c r="AU44" s="653">
        <f xml:space="preserve"> Time!AU$48</f>
        <v>0</v>
      </c>
      <c r="AV44" s="653">
        <f xml:space="preserve"> Time!AV$48</f>
        <v>0</v>
      </c>
      <c r="AW44" s="653">
        <f xml:space="preserve"> Time!AW$48</f>
        <v>0</v>
      </c>
      <c r="AX44" s="653">
        <f xml:space="preserve"> Time!AX$48</f>
        <v>0</v>
      </c>
      <c r="AY44" s="653">
        <f xml:space="preserve"> Time!AY$48</f>
        <v>0</v>
      </c>
      <c r="AZ44" s="653">
        <f xml:space="preserve"> Time!AZ$48</f>
        <v>0</v>
      </c>
      <c r="BA44" s="653">
        <f xml:space="preserve"> Time!BA$48</f>
        <v>0</v>
      </c>
      <c r="BB44" s="653">
        <f xml:space="preserve"> Time!BB$48</f>
        <v>0</v>
      </c>
      <c r="BC44" s="653">
        <f xml:space="preserve"> Time!BC$48</f>
        <v>0</v>
      </c>
      <c r="BD44" s="653">
        <f xml:space="preserve"> Time!BD$48</f>
        <v>0</v>
      </c>
      <c r="BE44" s="653">
        <f xml:space="preserve"> Time!BE$48</f>
        <v>0</v>
      </c>
      <c r="BF44" s="653">
        <f xml:space="preserve"> Time!BF$48</f>
        <v>0</v>
      </c>
      <c r="BG44" s="653">
        <f xml:space="preserve"> Time!BG$48</f>
        <v>0</v>
      </c>
      <c r="BH44" s="653">
        <f xml:space="preserve"> Time!BH$48</f>
        <v>0</v>
      </c>
      <c r="BI44" s="653">
        <f xml:space="preserve"> Time!BI$48</f>
        <v>0</v>
      </c>
      <c r="BJ44" s="653">
        <f xml:space="preserve"> Time!BJ$48</f>
        <v>0</v>
      </c>
      <c r="BK44" s="653">
        <f xml:space="preserve"> Time!BK$48</f>
        <v>0</v>
      </c>
      <c r="BL44" s="653">
        <f xml:space="preserve"> Time!BL$48</f>
        <v>0</v>
      </c>
      <c r="BM44" s="653">
        <f xml:space="preserve"> Time!BM$48</f>
        <v>0</v>
      </c>
      <c r="BN44" s="653">
        <f xml:space="preserve"> Time!BN$48</f>
        <v>0</v>
      </c>
      <c r="BO44" s="653">
        <f xml:space="preserve"> Time!BO$48</f>
        <v>0</v>
      </c>
      <c r="BP44" s="653">
        <f xml:space="preserve"> Time!BP$48</f>
        <v>0</v>
      </c>
      <c r="BQ44" s="653">
        <f xml:space="preserve"> Time!BQ$48</f>
        <v>0</v>
      </c>
      <c r="BR44" s="653">
        <f xml:space="preserve"> Time!BR$48</f>
        <v>0</v>
      </c>
      <c r="BS44" s="653">
        <f xml:space="preserve"> Time!BS$48</f>
        <v>0</v>
      </c>
      <c r="BT44" s="653">
        <f xml:space="preserve"> Time!BT$48</f>
        <v>0</v>
      </c>
      <c r="BU44" s="653">
        <f xml:space="preserve"> Time!BU$48</f>
        <v>0</v>
      </c>
      <c r="BV44" s="653">
        <f xml:space="preserve"> Time!BV$48</f>
        <v>0</v>
      </c>
      <c r="BW44" s="653">
        <f xml:space="preserve"> Time!BW$48</f>
        <v>0</v>
      </c>
      <c r="BX44" s="653">
        <f xml:space="preserve"> Time!BX$48</f>
        <v>0</v>
      </c>
      <c r="BY44" s="653">
        <f xml:space="preserve"> Time!BY$48</f>
        <v>0</v>
      </c>
      <c r="BZ44" s="653">
        <f xml:space="preserve"> Time!BZ$48</f>
        <v>0</v>
      </c>
      <c r="CA44" s="653">
        <f xml:space="preserve"> Time!CA$48</f>
        <v>0</v>
      </c>
      <c r="CB44" s="653">
        <f xml:space="preserve"> Time!CB$48</f>
        <v>0</v>
      </c>
      <c r="CC44" s="653">
        <f xml:space="preserve"> Time!CC$48</f>
        <v>0</v>
      </c>
      <c r="CD44" s="653">
        <f xml:space="preserve"> Time!CD$48</f>
        <v>0</v>
      </c>
      <c r="CE44" s="653">
        <f xml:space="preserve"> Time!CE$48</f>
        <v>0</v>
      </c>
      <c r="CF44" s="653">
        <f xml:space="preserve"> Time!CF$48</f>
        <v>0</v>
      </c>
    </row>
    <row r="45" spans="1:84" s="178" customFormat="1" ht="4.95" customHeight="1" x14ac:dyDescent="0.25">
      <c r="A45" s="179"/>
      <c r="B45" s="350"/>
      <c r="C45" s="183"/>
      <c r="D45" s="186"/>
      <c r="E45" s="181"/>
      <c r="F45" s="181"/>
      <c r="G45" s="181"/>
      <c r="H45" s="181"/>
      <c r="I45" s="181"/>
      <c r="J45" s="334"/>
      <c r="K45" s="334"/>
      <c r="L45" s="334"/>
      <c r="M45" s="334"/>
      <c r="N45" s="334"/>
      <c r="O45" s="334"/>
      <c r="P45" s="334"/>
      <c r="Q45" s="334"/>
      <c r="R45" s="334"/>
      <c r="S45" s="334"/>
      <c r="T45" s="334"/>
      <c r="U45" s="334"/>
      <c r="V45" s="334"/>
      <c r="W45" s="334"/>
      <c r="X45" s="334"/>
      <c r="Y45" s="334"/>
      <c r="Z45" s="334"/>
      <c r="AA45" s="334"/>
      <c r="AB45" s="334"/>
      <c r="AC45" s="334"/>
      <c r="AD45" s="334"/>
      <c r="AE45" s="417"/>
      <c r="AF45" s="417"/>
      <c r="AG45" s="417"/>
      <c r="AH45" s="417"/>
      <c r="AI45" s="417"/>
      <c r="AJ45" s="417"/>
      <c r="AK45" s="417"/>
      <c r="AL45" s="417"/>
      <c r="AM45" s="417"/>
      <c r="AN45" s="417"/>
      <c r="AO45" s="417"/>
      <c r="AP45" s="417"/>
      <c r="AQ45" s="417"/>
      <c r="AR45" s="417"/>
      <c r="AS45" s="417"/>
      <c r="AT45" s="417"/>
      <c r="AU45" s="417"/>
      <c r="AV45" s="417"/>
      <c r="AW45" s="417"/>
      <c r="AX45" s="417"/>
      <c r="AY45" s="417"/>
      <c r="AZ45" s="417"/>
      <c r="BA45" s="417"/>
      <c r="BB45" s="417"/>
      <c r="BC45" s="417"/>
      <c r="BD45" s="417"/>
      <c r="BE45" s="417"/>
      <c r="BF45" s="417"/>
      <c r="BG45" s="417"/>
      <c r="BH45" s="417"/>
      <c r="BI45" s="417"/>
      <c r="BJ45" s="417"/>
      <c r="BK45" s="417"/>
      <c r="BL45" s="417"/>
      <c r="BM45" s="417"/>
      <c r="BN45" s="417"/>
      <c r="BO45" s="417"/>
      <c r="BP45" s="417"/>
      <c r="BQ45" s="417"/>
      <c r="BR45" s="417"/>
      <c r="BS45" s="417"/>
      <c r="BT45" s="417"/>
      <c r="BU45" s="417"/>
      <c r="BV45" s="417"/>
      <c r="BW45" s="417"/>
      <c r="BX45" s="417"/>
      <c r="BY45" s="417"/>
      <c r="BZ45" s="417"/>
      <c r="CA45" s="417"/>
      <c r="CB45" s="417"/>
      <c r="CC45" s="417"/>
      <c r="CD45" s="417"/>
      <c r="CE45" s="417"/>
      <c r="CF45" s="417"/>
    </row>
    <row r="46" spans="1:84" s="583" customFormat="1" x14ac:dyDescent="0.25">
      <c r="A46" s="590"/>
      <c r="B46" s="598"/>
      <c r="C46" s="599"/>
      <c r="E46" s="583" t="str">
        <f xml:space="preserve"> SetUp!$E$25&amp;" - actuals"</f>
        <v>Shoes - actuals</v>
      </c>
      <c r="F46" s="583">
        <f t="shared" ref="F46:G48" si="23" xml:space="preserve"> F40</f>
        <v>0</v>
      </c>
      <c r="G46" s="583" t="str">
        <f t="shared" si="23"/>
        <v>%</v>
      </c>
      <c r="L46" s="583">
        <f t="shared" ref="L46:AQ46" si="24" xml:space="preserve"> IF(L$44 = 1, L39, #N/A)</f>
        <v>0</v>
      </c>
      <c r="M46" s="583">
        <f t="shared" si="24"/>
        <v>0.39916459274423483</v>
      </c>
      <c r="N46" s="583">
        <f t="shared" si="24"/>
        <v>0.39916459274423483</v>
      </c>
      <c r="O46" s="583">
        <f t="shared" si="24"/>
        <v>0.39916459274423477</v>
      </c>
      <c r="P46" s="583">
        <f t="shared" si="24"/>
        <v>0.39916459274423477</v>
      </c>
      <c r="Q46" s="583">
        <f t="shared" si="24"/>
        <v>0.41666465314974255</v>
      </c>
      <c r="R46" s="583">
        <f t="shared" si="24"/>
        <v>0.4166646531497426</v>
      </c>
      <c r="S46" s="583">
        <f t="shared" si="24"/>
        <v>0.41666465314974249</v>
      </c>
      <c r="T46" s="583">
        <f t="shared" si="24"/>
        <v>0.41666465314974255</v>
      </c>
      <c r="U46" s="583">
        <f t="shared" si="24"/>
        <v>0.41666465314974255</v>
      </c>
      <c r="V46" s="583">
        <f t="shared" si="24"/>
        <v>0.41666465314974255</v>
      </c>
      <c r="W46" s="583">
        <f t="shared" si="24"/>
        <v>0.41666465314974255</v>
      </c>
      <c r="X46" s="583">
        <f t="shared" si="24"/>
        <v>0.41666465314974255</v>
      </c>
      <c r="Y46" s="583" t="e">
        <f t="shared" si="24"/>
        <v>#N/A</v>
      </c>
      <c r="Z46" s="583" t="e">
        <f t="shared" si="24"/>
        <v>#N/A</v>
      </c>
      <c r="AA46" s="583" t="e">
        <f t="shared" si="24"/>
        <v>#N/A</v>
      </c>
      <c r="AB46" s="583" t="e">
        <f t="shared" si="24"/>
        <v>#N/A</v>
      </c>
      <c r="AC46" s="583" t="e">
        <f t="shared" si="24"/>
        <v>#N/A</v>
      </c>
      <c r="AD46" s="583" t="e">
        <f t="shared" si="24"/>
        <v>#N/A</v>
      </c>
      <c r="AE46" s="583" t="e">
        <f t="shared" si="24"/>
        <v>#N/A</v>
      </c>
      <c r="AF46" s="583" t="e">
        <f t="shared" si="24"/>
        <v>#N/A</v>
      </c>
      <c r="AG46" s="583" t="e">
        <f t="shared" si="24"/>
        <v>#N/A</v>
      </c>
      <c r="AH46" s="583" t="e">
        <f t="shared" si="24"/>
        <v>#N/A</v>
      </c>
      <c r="AI46" s="583" t="e">
        <f t="shared" si="24"/>
        <v>#N/A</v>
      </c>
      <c r="AJ46" s="583" t="e">
        <f t="shared" si="24"/>
        <v>#N/A</v>
      </c>
      <c r="AK46" s="583" t="e">
        <f t="shared" si="24"/>
        <v>#N/A</v>
      </c>
      <c r="AL46" s="583" t="e">
        <f t="shared" si="24"/>
        <v>#N/A</v>
      </c>
      <c r="AM46" s="583" t="e">
        <f t="shared" si="24"/>
        <v>#N/A</v>
      </c>
      <c r="AN46" s="583" t="e">
        <f t="shared" si="24"/>
        <v>#N/A</v>
      </c>
      <c r="AO46" s="583" t="e">
        <f t="shared" si="24"/>
        <v>#N/A</v>
      </c>
      <c r="AP46" s="583" t="e">
        <f t="shared" si="24"/>
        <v>#N/A</v>
      </c>
      <c r="AQ46" s="583" t="e">
        <f t="shared" si="24"/>
        <v>#N/A</v>
      </c>
      <c r="AR46" s="583" t="e">
        <f t="shared" ref="AR46:BW46" si="25" xml:space="preserve"> IF(AR$44 = 1, AR39, #N/A)</f>
        <v>#N/A</v>
      </c>
      <c r="AS46" s="583" t="e">
        <f t="shared" si="25"/>
        <v>#N/A</v>
      </c>
      <c r="AT46" s="583" t="e">
        <f t="shared" si="25"/>
        <v>#N/A</v>
      </c>
      <c r="AU46" s="583" t="e">
        <f t="shared" si="25"/>
        <v>#N/A</v>
      </c>
      <c r="AV46" s="583" t="e">
        <f t="shared" si="25"/>
        <v>#N/A</v>
      </c>
      <c r="AW46" s="583" t="e">
        <f t="shared" si="25"/>
        <v>#N/A</v>
      </c>
      <c r="AX46" s="583" t="e">
        <f t="shared" si="25"/>
        <v>#N/A</v>
      </c>
      <c r="AY46" s="583" t="e">
        <f t="shared" si="25"/>
        <v>#N/A</v>
      </c>
      <c r="AZ46" s="583" t="e">
        <f t="shared" si="25"/>
        <v>#N/A</v>
      </c>
      <c r="BA46" s="583" t="e">
        <f t="shared" si="25"/>
        <v>#N/A</v>
      </c>
      <c r="BB46" s="583" t="e">
        <f t="shared" si="25"/>
        <v>#N/A</v>
      </c>
      <c r="BC46" s="583" t="e">
        <f t="shared" si="25"/>
        <v>#N/A</v>
      </c>
      <c r="BD46" s="583" t="e">
        <f t="shared" si="25"/>
        <v>#N/A</v>
      </c>
      <c r="BE46" s="583" t="e">
        <f t="shared" si="25"/>
        <v>#N/A</v>
      </c>
      <c r="BF46" s="583" t="e">
        <f t="shared" si="25"/>
        <v>#N/A</v>
      </c>
      <c r="BG46" s="583" t="e">
        <f t="shared" si="25"/>
        <v>#N/A</v>
      </c>
      <c r="BH46" s="583" t="e">
        <f t="shared" si="25"/>
        <v>#N/A</v>
      </c>
      <c r="BI46" s="583" t="e">
        <f t="shared" si="25"/>
        <v>#N/A</v>
      </c>
      <c r="BJ46" s="583" t="e">
        <f t="shared" si="25"/>
        <v>#N/A</v>
      </c>
      <c r="BK46" s="583" t="e">
        <f t="shared" si="25"/>
        <v>#N/A</v>
      </c>
      <c r="BL46" s="583" t="e">
        <f t="shared" si="25"/>
        <v>#N/A</v>
      </c>
      <c r="BM46" s="583" t="e">
        <f t="shared" si="25"/>
        <v>#N/A</v>
      </c>
      <c r="BN46" s="583" t="e">
        <f t="shared" si="25"/>
        <v>#N/A</v>
      </c>
      <c r="BO46" s="583" t="e">
        <f t="shared" si="25"/>
        <v>#N/A</v>
      </c>
      <c r="BP46" s="583" t="e">
        <f t="shared" si="25"/>
        <v>#N/A</v>
      </c>
      <c r="BQ46" s="583" t="e">
        <f t="shared" si="25"/>
        <v>#N/A</v>
      </c>
      <c r="BR46" s="583" t="e">
        <f t="shared" si="25"/>
        <v>#N/A</v>
      </c>
      <c r="BS46" s="583" t="e">
        <f t="shared" si="25"/>
        <v>#N/A</v>
      </c>
      <c r="BT46" s="583" t="e">
        <f t="shared" si="25"/>
        <v>#N/A</v>
      </c>
      <c r="BU46" s="583" t="e">
        <f t="shared" si="25"/>
        <v>#N/A</v>
      </c>
      <c r="BV46" s="583" t="e">
        <f t="shared" si="25"/>
        <v>#N/A</v>
      </c>
      <c r="BW46" s="583" t="e">
        <f t="shared" si="25"/>
        <v>#N/A</v>
      </c>
      <c r="BX46" s="583" t="e">
        <f t="shared" ref="BX46:CE46" si="26" xml:space="preserve"> IF(BX$44 = 1, BX39, #N/A)</f>
        <v>#N/A</v>
      </c>
      <c r="BY46" s="583" t="e">
        <f t="shared" si="26"/>
        <v>#N/A</v>
      </c>
      <c r="BZ46" s="583" t="e">
        <f t="shared" si="26"/>
        <v>#N/A</v>
      </c>
      <c r="CA46" s="583" t="e">
        <f t="shared" si="26"/>
        <v>#N/A</v>
      </c>
      <c r="CB46" s="583" t="e">
        <f t="shared" si="26"/>
        <v>#N/A</v>
      </c>
      <c r="CC46" s="583" t="e">
        <f t="shared" si="26"/>
        <v>#N/A</v>
      </c>
      <c r="CD46" s="583" t="e">
        <f t="shared" si="26"/>
        <v>#N/A</v>
      </c>
      <c r="CE46" s="583" t="e">
        <f t="shared" si="26"/>
        <v>#N/A</v>
      </c>
      <c r="CF46" s="583" t="e">
        <f t="shared" ref="CF46" si="27" xml:space="preserve"> IF(CF$44 = 1, CF39, #N/A)</f>
        <v>#N/A</v>
      </c>
    </row>
    <row r="47" spans="1:84" s="583" customFormat="1" x14ac:dyDescent="0.25">
      <c r="A47" s="590"/>
      <c r="B47" s="598"/>
      <c r="C47" s="599"/>
      <c r="E47" s="583" t="str">
        <f xml:space="preserve"> SetUp!$E$26&amp;" - actuals"</f>
        <v>Trainers - actuals</v>
      </c>
      <c r="F47" s="583">
        <f t="shared" si="23"/>
        <v>0</v>
      </c>
      <c r="G47" s="583" t="str">
        <f t="shared" si="23"/>
        <v>%</v>
      </c>
      <c r="L47" s="583">
        <f t="shared" ref="L47:AQ47" si="28" xml:space="preserve"> IF(L$44 = 1, L40, #N/A)</f>
        <v>0</v>
      </c>
      <c r="M47" s="583">
        <f t="shared" si="28"/>
        <v>0.38581269480521779</v>
      </c>
      <c r="N47" s="583">
        <f t="shared" si="28"/>
        <v>0.38581269480521779</v>
      </c>
      <c r="O47" s="583">
        <f t="shared" si="28"/>
        <v>0.38581269480521785</v>
      </c>
      <c r="P47" s="583">
        <f t="shared" si="28"/>
        <v>0.3858126948052179</v>
      </c>
      <c r="Q47" s="583">
        <f t="shared" si="28"/>
        <v>0.40370164544195913</v>
      </c>
      <c r="R47" s="583">
        <f t="shared" si="28"/>
        <v>0.40370164544195913</v>
      </c>
      <c r="S47" s="583">
        <f t="shared" si="28"/>
        <v>0.40370164544195908</v>
      </c>
      <c r="T47" s="583">
        <f t="shared" si="28"/>
        <v>0.40370164544195908</v>
      </c>
      <c r="U47" s="583">
        <f t="shared" si="28"/>
        <v>0.40370164544195908</v>
      </c>
      <c r="V47" s="583">
        <f t="shared" si="28"/>
        <v>0.40370164544195908</v>
      </c>
      <c r="W47" s="583">
        <f t="shared" si="28"/>
        <v>0.40370164544195908</v>
      </c>
      <c r="X47" s="583">
        <f t="shared" si="28"/>
        <v>0.40370164544195908</v>
      </c>
      <c r="Y47" s="583" t="e">
        <f t="shared" si="28"/>
        <v>#N/A</v>
      </c>
      <c r="Z47" s="583" t="e">
        <f t="shared" si="28"/>
        <v>#N/A</v>
      </c>
      <c r="AA47" s="583" t="e">
        <f t="shared" si="28"/>
        <v>#N/A</v>
      </c>
      <c r="AB47" s="583" t="e">
        <f t="shared" si="28"/>
        <v>#N/A</v>
      </c>
      <c r="AC47" s="583" t="e">
        <f t="shared" si="28"/>
        <v>#N/A</v>
      </c>
      <c r="AD47" s="583" t="e">
        <f t="shared" si="28"/>
        <v>#N/A</v>
      </c>
      <c r="AE47" s="583" t="e">
        <f t="shared" si="28"/>
        <v>#N/A</v>
      </c>
      <c r="AF47" s="583" t="e">
        <f t="shared" si="28"/>
        <v>#N/A</v>
      </c>
      <c r="AG47" s="583" t="e">
        <f t="shared" si="28"/>
        <v>#N/A</v>
      </c>
      <c r="AH47" s="583" t="e">
        <f t="shared" si="28"/>
        <v>#N/A</v>
      </c>
      <c r="AI47" s="583" t="e">
        <f t="shared" si="28"/>
        <v>#N/A</v>
      </c>
      <c r="AJ47" s="583" t="e">
        <f t="shared" si="28"/>
        <v>#N/A</v>
      </c>
      <c r="AK47" s="583" t="e">
        <f t="shared" si="28"/>
        <v>#N/A</v>
      </c>
      <c r="AL47" s="583" t="e">
        <f t="shared" si="28"/>
        <v>#N/A</v>
      </c>
      <c r="AM47" s="583" t="e">
        <f t="shared" si="28"/>
        <v>#N/A</v>
      </c>
      <c r="AN47" s="583" t="e">
        <f t="shared" si="28"/>
        <v>#N/A</v>
      </c>
      <c r="AO47" s="583" t="e">
        <f t="shared" si="28"/>
        <v>#N/A</v>
      </c>
      <c r="AP47" s="583" t="e">
        <f t="shared" si="28"/>
        <v>#N/A</v>
      </c>
      <c r="AQ47" s="583" t="e">
        <f t="shared" si="28"/>
        <v>#N/A</v>
      </c>
      <c r="AR47" s="583" t="e">
        <f t="shared" ref="AR47:BW47" si="29" xml:space="preserve"> IF(AR$44 = 1, AR40, #N/A)</f>
        <v>#N/A</v>
      </c>
      <c r="AS47" s="583" t="e">
        <f t="shared" si="29"/>
        <v>#N/A</v>
      </c>
      <c r="AT47" s="583" t="e">
        <f t="shared" si="29"/>
        <v>#N/A</v>
      </c>
      <c r="AU47" s="583" t="e">
        <f t="shared" si="29"/>
        <v>#N/A</v>
      </c>
      <c r="AV47" s="583" t="e">
        <f t="shared" si="29"/>
        <v>#N/A</v>
      </c>
      <c r="AW47" s="583" t="e">
        <f t="shared" si="29"/>
        <v>#N/A</v>
      </c>
      <c r="AX47" s="583" t="e">
        <f t="shared" si="29"/>
        <v>#N/A</v>
      </c>
      <c r="AY47" s="583" t="e">
        <f t="shared" si="29"/>
        <v>#N/A</v>
      </c>
      <c r="AZ47" s="583" t="e">
        <f t="shared" si="29"/>
        <v>#N/A</v>
      </c>
      <c r="BA47" s="583" t="e">
        <f t="shared" si="29"/>
        <v>#N/A</v>
      </c>
      <c r="BB47" s="583" t="e">
        <f t="shared" si="29"/>
        <v>#N/A</v>
      </c>
      <c r="BC47" s="583" t="e">
        <f t="shared" si="29"/>
        <v>#N/A</v>
      </c>
      <c r="BD47" s="583" t="e">
        <f t="shared" si="29"/>
        <v>#N/A</v>
      </c>
      <c r="BE47" s="583" t="e">
        <f t="shared" si="29"/>
        <v>#N/A</v>
      </c>
      <c r="BF47" s="583" t="e">
        <f t="shared" si="29"/>
        <v>#N/A</v>
      </c>
      <c r="BG47" s="583" t="e">
        <f t="shared" si="29"/>
        <v>#N/A</v>
      </c>
      <c r="BH47" s="583" t="e">
        <f t="shared" si="29"/>
        <v>#N/A</v>
      </c>
      <c r="BI47" s="583" t="e">
        <f t="shared" si="29"/>
        <v>#N/A</v>
      </c>
      <c r="BJ47" s="583" t="e">
        <f t="shared" si="29"/>
        <v>#N/A</v>
      </c>
      <c r="BK47" s="583" t="e">
        <f t="shared" si="29"/>
        <v>#N/A</v>
      </c>
      <c r="BL47" s="583" t="e">
        <f t="shared" si="29"/>
        <v>#N/A</v>
      </c>
      <c r="BM47" s="583" t="e">
        <f t="shared" si="29"/>
        <v>#N/A</v>
      </c>
      <c r="BN47" s="583" t="e">
        <f t="shared" si="29"/>
        <v>#N/A</v>
      </c>
      <c r="BO47" s="583" t="e">
        <f t="shared" si="29"/>
        <v>#N/A</v>
      </c>
      <c r="BP47" s="583" t="e">
        <f t="shared" si="29"/>
        <v>#N/A</v>
      </c>
      <c r="BQ47" s="583" t="e">
        <f t="shared" si="29"/>
        <v>#N/A</v>
      </c>
      <c r="BR47" s="583" t="e">
        <f t="shared" si="29"/>
        <v>#N/A</v>
      </c>
      <c r="BS47" s="583" t="e">
        <f t="shared" si="29"/>
        <v>#N/A</v>
      </c>
      <c r="BT47" s="583" t="e">
        <f t="shared" si="29"/>
        <v>#N/A</v>
      </c>
      <c r="BU47" s="583" t="e">
        <f t="shared" si="29"/>
        <v>#N/A</v>
      </c>
      <c r="BV47" s="583" t="e">
        <f t="shared" si="29"/>
        <v>#N/A</v>
      </c>
      <c r="BW47" s="583" t="e">
        <f t="shared" si="29"/>
        <v>#N/A</v>
      </c>
      <c r="BX47" s="583" t="e">
        <f t="shared" ref="BX47:CE47" si="30" xml:space="preserve"> IF(BX$44 = 1, BX40, #N/A)</f>
        <v>#N/A</v>
      </c>
      <c r="BY47" s="583" t="e">
        <f t="shared" si="30"/>
        <v>#N/A</v>
      </c>
      <c r="BZ47" s="583" t="e">
        <f t="shared" si="30"/>
        <v>#N/A</v>
      </c>
      <c r="CA47" s="583" t="e">
        <f t="shared" si="30"/>
        <v>#N/A</v>
      </c>
      <c r="CB47" s="583" t="e">
        <f t="shared" si="30"/>
        <v>#N/A</v>
      </c>
      <c r="CC47" s="583" t="e">
        <f t="shared" si="30"/>
        <v>#N/A</v>
      </c>
      <c r="CD47" s="583" t="e">
        <f t="shared" si="30"/>
        <v>#N/A</v>
      </c>
      <c r="CE47" s="583" t="e">
        <f t="shared" si="30"/>
        <v>#N/A</v>
      </c>
      <c r="CF47" s="583" t="e">
        <f t="shared" ref="CF47" si="31" xml:space="preserve"> IF(CF$44 = 1, CF40, #N/A)</f>
        <v>#N/A</v>
      </c>
    </row>
    <row r="48" spans="1:84" s="583" customFormat="1" x14ac:dyDescent="0.25">
      <c r="A48" s="590"/>
      <c r="B48" s="598"/>
      <c r="C48" s="599"/>
      <c r="E48" s="583" t="str">
        <f xml:space="preserve"> SetUp!$E$27&amp;" - actuals"</f>
        <v>Boots - actuals</v>
      </c>
      <c r="F48" s="583">
        <f t="shared" si="23"/>
        <v>0</v>
      </c>
      <c r="G48" s="583" t="str">
        <f t="shared" si="23"/>
        <v>%</v>
      </c>
      <c r="L48" s="583">
        <f t="shared" ref="L48:AQ48" si="32" xml:space="preserve"> IF(L$44 = 1, L41, #N/A)</f>
        <v>0</v>
      </c>
      <c r="M48" s="583">
        <f t="shared" si="32"/>
        <v>0.49930382728686223</v>
      </c>
      <c r="N48" s="583">
        <f t="shared" si="32"/>
        <v>0.49930382728686223</v>
      </c>
      <c r="O48" s="583">
        <f t="shared" si="32"/>
        <v>0.4993038272868624</v>
      </c>
      <c r="P48" s="583">
        <f t="shared" si="32"/>
        <v>0.49930382728686229</v>
      </c>
      <c r="Q48" s="583">
        <f t="shared" si="32"/>
        <v>0.51388721095811873</v>
      </c>
      <c r="R48" s="583">
        <f t="shared" si="32"/>
        <v>0.51388721095811873</v>
      </c>
      <c r="S48" s="583">
        <f t="shared" si="32"/>
        <v>0.51388721095811873</v>
      </c>
      <c r="T48" s="583">
        <f t="shared" si="32"/>
        <v>0.51388721095811873</v>
      </c>
      <c r="U48" s="583">
        <f t="shared" si="32"/>
        <v>0.51388721095811873</v>
      </c>
      <c r="V48" s="583">
        <f t="shared" si="32"/>
        <v>0.51388721095811873</v>
      </c>
      <c r="W48" s="583">
        <f t="shared" si="32"/>
        <v>0.51388721095811873</v>
      </c>
      <c r="X48" s="583">
        <f t="shared" si="32"/>
        <v>0.51388721095811873</v>
      </c>
      <c r="Y48" s="583" t="e">
        <f t="shared" si="32"/>
        <v>#N/A</v>
      </c>
      <c r="Z48" s="583" t="e">
        <f t="shared" si="32"/>
        <v>#N/A</v>
      </c>
      <c r="AA48" s="583" t="e">
        <f t="shared" si="32"/>
        <v>#N/A</v>
      </c>
      <c r="AB48" s="583" t="e">
        <f t="shared" si="32"/>
        <v>#N/A</v>
      </c>
      <c r="AC48" s="583" t="e">
        <f t="shared" si="32"/>
        <v>#N/A</v>
      </c>
      <c r="AD48" s="583" t="e">
        <f t="shared" si="32"/>
        <v>#N/A</v>
      </c>
      <c r="AE48" s="583" t="e">
        <f t="shared" si="32"/>
        <v>#N/A</v>
      </c>
      <c r="AF48" s="583" t="e">
        <f t="shared" si="32"/>
        <v>#N/A</v>
      </c>
      <c r="AG48" s="583" t="e">
        <f t="shared" si="32"/>
        <v>#N/A</v>
      </c>
      <c r="AH48" s="583" t="e">
        <f t="shared" si="32"/>
        <v>#N/A</v>
      </c>
      <c r="AI48" s="583" t="e">
        <f t="shared" si="32"/>
        <v>#N/A</v>
      </c>
      <c r="AJ48" s="583" t="e">
        <f t="shared" si="32"/>
        <v>#N/A</v>
      </c>
      <c r="AK48" s="583" t="e">
        <f t="shared" si="32"/>
        <v>#N/A</v>
      </c>
      <c r="AL48" s="583" t="e">
        <f t="shared" si="32"/>
        <v>#N/A</v>
      </c>
      <c r="AM48" s="583" t="e">
        <f t="shared" si="32"/>
        <v>#N/A</v>
      </c>
      <c r="AN48" s="583" t="e">
        <f t="shared" si="32"/>
        <v>#N/A</v>
      </c>
      <c r="AO48" s="583" t="e">
        <f t="shared" si="32"/>
        <v>#N/A</v>
      </c>
      <c r="AP48" s="583" t="e">
        <f t="shared" si="32"/>
        <v>#N/A</v>
      </c>
      <c r="AQ48" s="583" t="e">
        <f t="shared" si="32"/>
        <v>#N/A</v>
      </c>
      <c r="AR48" s="583" t="e">
        <f t="shared" ref="AR48:BW48" si="33" xml:space="preserve"> IF(AR$44 = 1, AR41, #N/A)</f>
        <v>#N/A</v>
      </c>
      <c r="AS48" s="583" t="e">
        <f t="shared" si="33"/>
        <v>#N/A</v>
      </c>
      <c r="AT48" s="583" t="e">
        <f t="shared" si="33"/>
        <v>#N/A</v>
      </c>
      <c r="AU48" s="583" t="e">
        <f t="shared" si="33"/>
        <v>#N/A</v>
      </c>
      <c r="AV48" s="583" t="e">
        <f t="shared" si="33"/>
        <v>#N/A</v>
      </c>
      <c r="AW48" s="583" t="e">
        <f t="shared" si="33"/>
        <v>#N/A</v>
      </c>
      <c r="AX48" s="583" t="e">
        <f t="shared" si="33"/>
        <v>#N/A</v>
      </c>
      <c r="AY48" s="583" t="e">
        <f t="shared" si="33"/>
        <v>#N/A</v>
      </c>
      <c r="AZ48" s="583" t="e">
        <f t="shared" si="33"/>
        <v>#N/A</v>
      </c>
      <c r="BA48" s="583" t="e">
        <f t="shared" si="33"/>
        <v>#N/A</v>
      </c>
      <c r="BB48" s="583" t="e">
        <f t="shared" si="33"/>
        <v>#N/A</v>
      </c>
      <c r="BC48" s="583" t="e">
        <f t="shared" si="33"/>
        <v>#N/A</v>
      </c>
      <c r="BD48" s="583" t="e">
        <f t="shared" si="33"/>
        <v>#N/A</v>
      </c>
      <c r="BE48" s="583" t="e">
        <f t="shared" si="33"/>
        <v>#N/A</v>
      </c>
      <c r="BF48" s="583" t="e">
        <f t="shared" si="33"/>
        <v>#N/A</v>
      </c>
      <c r="BG48" s="583" t="e">
        <f t="shared" si="33"/>
        <v>#N/A</v>
      </c>
      <c r="BH48" s="583" t="e">
        <f t="shared" si="33"/>
        <v>#N/A</v>
      </c>
      <c r="BI48" s="583" t="e">
        <f t="shared" si="33"/>
        <v>#N/A</v>
      </c>
      <c r="BJ48" s="583" t="e">
        <f t="shared" si="33"/>
        <v>#N/A</v>
      </c>
      <c r="BK48" s="583" t="e">
        <f t="shared" si="33"/>
        <v>#N/A</v>
      </c>
      <c r="BL48" s="583" t="e">
        <f t="shared" si="33"/>
        <v>#N/A</v>
      </c>
      <c r="BM48" s="583" t="e">
        <f t="shared" si="33"/>
        <v>#N/A</v>
      </c>
      <c r="BN48" s="583" t="e">
        <f t="shared" si="33"/>
        <v>#N/A</v>
      </c>
      <c r="BO48" s="583" t="e">
        <f t="shared" si="33"/>
        <v>#N/A</v>
      </c>
      <c r="BP48" s="583" t="e">
        <f t="shared" si="33"/>
        <v>#N/A</v>
      </c>
      <c r="BQ48" s="583" t="e">
        <f t="shared" si="33"/>
        <v>#N/A</v>
      </c>
      <c r="BR48" s="583" t="e">
        <f t="shared" si="33"/>
        <v>#N/A</v>
      </c>
      <c r="BS48" s="583" t="e">
        <f t="shared" si="33"/>
        <v>#N/A</v>
      </c>
      <c r="BT48" s="583" t="e">
        <f t="shared" si="33"/>
        <v>#N/A</v>
      </c>
      <c r="BU48" s="583" t="e">
        <f t="shared" si="33"/>
        <v>#N/A</v>
      </c>
      <c r="BV48" s="583" t="e">
        <f t="shared" si="33"/>
        <v>#N/A</v>
      </c>
      <c r="BW48" s="583" t="e">
        <f t="shared" si="33"/>
        <v>#N/A</v>
      </c>
      <c r="BX48" s="583" t="e">
        <f t="shared" ref="BX48:CE48" si="34" xml:space="preserve"> IF(BX$44 = 1, BX41, #N/A)</f>
        <v>#N/A</v>
      </c>
      <c r="BY48" s="583" t="e">
        <f t="shared" si="34"/>
        <v>#N/A</v>
      </c>
      <c r="BZ48" s="583" t="e">
        <f t="shared" si="34"/>
        <v>#N/A</v>
      </c>
      <c r="CA48" s="583" t="e">
        <f t="shared" si="34"/>
        <v>#N/A</v>
      </c>
      <c r="CB48" s="583" t="e">
        <f t="shared" si="34"/>
        <v>#N/A</v>
      </c>
      <c r="CC48" s="583" t="e">
        <f t="shared" si="34"/>
        <v>#N/A</v>
      </c>
      <c r="CD48" s="583" t="e">
        <f t="shared" si="34"/>
        <v>#N/A</v>
      </c>
      <c r="CE48" s="583" t="e">
        <f t="shared" si="34"/>
        <v>#N/A</v>
      </c>
      <c r="CF48" s="583" t="e">
        <f t="shared" ref="CF48" si="35" xml:space="preserve"> IF(CF$44 = 1, CF41, #N/A)</f>
        <v>#N/A</v>
      </c>
    </row>
    <row r="49" spans="1:84" s="583" customFormat="1" x14ac:dyDescent="0.25">
      <c r="A49" s="590"/>
      <c r="B49" s="598"/>
      <c r="C49" s="599"/>
      <c r="E49" s="583" t="s">
        <v>142</v>
      </c>
      <c r="G49" s="583" t="s">
        <v>50</v>
      </c>
      <c r="L49" s="583">
        <f t="shared" ref="L49:AQ49" si="36" xml:space="preserve"> IF(L$44 = 1, L42, #N/A)</f>
        <v>0</v>
      </c>
      <c r="M49" s="583">
        <f t="shared" si="36"/>
        <v>0.4329993805692624</v>
      </c>
      <c r="N49" s="583">
        <f t="shared" si="36"/>
        <v>0.4329993805692624</v>
      </c>
      <c r="O49" s="583">
        <f t="shared" si="36"/>
        <v>0.43299938056926246</v>
      </c>
      <c r="P49" s="583">
        <f t="shared" si="36"/>
        <v>0.43299938056926246</v>
      </c>
      <c r="Q49" s="583">
        <f t="shared" si="36"/>
        <v>0.44951396171773061</v>
      </c>
      <c r="R49" s="583">
        <f t="shared" si="36"/>
        <v>0.44951396171773061</v>
      </c>
      <c r="S49" s="583">
        <f t="shared" si="36"/>
        <v>0.44951396171773056</v>
      </c>
      <c r="T49" s="583">
        <f t="shared" si="36"/>
        <v>0.44951396171773061</v>
      </c>
      <c r="U49" s="583">
        <f t="shared" si="36"/>
        <v>0.44951396171773061</v>
      </c>
      <c r="V49" s="583">
        <f t="shared" si="36"/>
        <v>0.44951396171773061</v>
      </c>
      <c r="W49" s="583">
        <f t="shared" si="36"/>
        <v>0.44951396171773061</v>
      </c>
      <c r="X49" s="583">
        <f t="shared" si="36"/>
        <v>0.44951396171773061</v>
      </c>
      <c r="Y49" s="583" t="e">
        <f t="shared" si="36"/>
        <v>#N/A</v>
      </c>
      <c r="Z49" s="583" t="e">
        <f t="shared" si="36"/>
        <v>#N/A</v>
      </c>
      <c r="AA49" s="583" t="e">
        <f t="shared" si="36"/>
        <v>#N/A</v>
      </c>
      <c r="AB49" s="583" t="e">
        <f t="shared" si="36"/>
        <v>#N/A</v>
      </c>
      <c r="AC49" s="583" t="e">
        <f t="shared" si="36"/>
        <v>#N/A</v>
      </c>
      <c r="AD49" s="583" t="e">
        <f t="shared" si="36"/>
        <v>#N/A</v>
      </c>
      <c r="AE49" s="583" t="e">
        <f t="shared" si="36"/>
        <v>#N/A</v>
      </c>
      <c r="AF49" s="583" t="e">
        <f t="shared" si="36"/>
        <v>#N/A</v>
      </c>
      <c r="AG49" s="583" t="e">
        <f t="shared" si="36"/>
        <v>#N/A</v>
      </c>
      <c r="AH49" s="583" t="e">
        <f t="shared" si="36"/>
        <v>#N/A</v>
      </c>
      <c r="AI49" s="583" t="e">
        <f t="shared" si="36"/>
        <v>#N/A</v>
      </c>
      <c r="AJ49" s="583" t="e">
        <f t="shared" si="36"/>
        <v>#N/A</v>
      </c>
      <c r="AK49" s="583" t="e">
        <f t="shared" si="36"/>
        <v>#N/A</v>
      </c>
      <c r="AL49" s="583" t="e">
        <f t="shared" si="36"/>
        <v>#N/A</v>
      </c>
      <c r="AM49" s="583" t="e">
        <f t="shared" si="36"/>
        <v>#N/A</v>
      </c>
      <c r="AN49" s="583" t="e">
        <f t="shared" si="36"/>
        <v>#N/A</v>
      </c>
      <c r="AO49" s="583" t="e">
        <f t="shared" si="36"/>
        <v>#N/A</v>
      </c>
      <c r="AP49" s="583" t="e">
        <f t="shared" si="36"/>
        <v>#N/A</v>
      </c>
      <c r="AQ49" s="583" t="e">
        <f t="shared" si="36"/>
        <v>#N/A</v>
      </c>
      <c r="AR49" s="583" t="e">
        <f t="shared" ref="AR49:BW49" si="37" xml:space="preserve"> IF(AR$44 = 1, AR42, #N/A)</f>
        <v>#N/A</v>
      </c>
      <c r="AS49" s="583" t="e">
        <f t="shared" si="37"/>
        <v>#N/A</v>
      </c>
      <c r="AT49" s="583" t="e">
        <f t="shared" si="37"/>
        <v>#N/A</v>
      </c>
      <c r="AU49" s="583" t="e">
        <f t="shared" si="37"/>
        <v>#N/A</v>
      </c>
      <c r="AV49" s="583" t="e">
        <f t="shared" si="37"/>
        <v>#N/A</v>
      </c>
      <c r="AW49" s="583" t="e">
        <f t="shared" si="37"/>
        <v>#N/A</v>
      </c>
      <c r="AX49" s="583" t="e">
        <f t="shared" si="37"/>
        <v>#N/A</v>
      </c>
      <c r="AY49" s="583" t="e">
        <f t="shared" si="37"/>
        <v>#N/A</v>
      </c>
      <c r="AZ49" s="583" t="e">
        <f t="shared" si="37"/>
        <v>#N/A</v>
      </c>
      <c r="BA49" s="583" t="e">
        <f t="shared" si="37"/>
        <v>#N/A</v>
      </c>
      <c r="BB49" s="583" t="e">
        <f t="shared" si="37"/>
        <v>#N/A</v>
      </c>
      <c r="BC49" s="583" t="e">
        <f t="shared" si="37"/>
        <v>#N/A</v>
      </c>
      <c r="BD49" s="583" t="e">
        <f t="shared" si="37"/>
        <v>#N/A</v>
      </c>
      <c r="BE49" s="583" t="e">
        <f t="shared" si="37"/>
        <v>#N/A</v>
      </c>
      <c r="BF49" s="583" t="e">
        <f t="shared" si="37"/>
        <v>#N/A</v>
      </c>
      <c r="BG49" s="583" t="e">
        <f t="shared" si="37"/>
        <v>#N/A</v>
      </c>
      <c r="BH49" s="583" t="e">
        <f t="shared" si="37"/>
        <v>#N/A</v>
      </c>
      <c r="BI49" s="583" t="e">
        <f t="shared" si="37"/>
        <v>#N/A</v>
      </c>
      <c r="BJ49" s="583" t="e">
        <f t="shared" si="37"/>
        <v>#N/A</v>
      </c>
      <c r="BK49" s="583" t="e">
        <f t="shared" si="37"/>
        <v>#N/A</v>
      </c>
      <c r="BL49" s="583" t="e">
        <f t="shared" si="37"/>
        <v>#N/A</v>
      </c>
      <c r="BM49" s="583" t="e">
        <f t="shared" si="37"/>
        <v>#N/A</v>
      </c>
      <c r="BN49" s="583" t="e">
        <f t="shared" si="37"/>
        <v>#N/A</v>
      </c>
      <c r="BO49" s="583" t="e">
        <f t="shared" si="37"/>
        <v>#N/A</v>
      </c>
      <c r="BP49" s="583" t="e">
        <f t="shared" si="37"/>
        <v>#N/A</v>
      </c>
      <c r="BQ49" s="583" t="e">
        <f t="shared" si="37"/>
        <v>#N/A</v>
      </c>
      <c r="BR49" s="583" t="e">
        <f t="shared" si="37"/>
        <v>#N/A</v>
      </c>
      <c r="BS49" s="583" t="e">
        <f t="shared" si="37"/>
        <v>#N/A</v>
      </c>
      <c r="BT49" s="583" t="e">
        <f t="shared" si="37"/>
        <v>#N/A</v>
      </c>
      <c r="BU49" s="583" t="e">
        <f t="shared" si="37"/>
        <v>#N/A</v>
      </c>
      <c r="BV49" s="583" t="e">
        <f t="shared" si="37"/>
        <v>#N/A</v>
      </c>
      <c r="BW49" s="583" t="e">
        <f t="shared" si="37"/>
        <v>#N/A</v>
      </c>
      <c r="BX49" s="583" t="e">
        <f t="shared" ref="BX49:CE49" si="38" xml:space="preserve"> IF(BX$44 = 1, BX42, #N/A)</f>
        <v>#N/A</v>
      </c>
      <c r="BY49" s="583" t="e">
        <f t="shared" si="38"/>
        <v>#N/A</v>
      </c>
      <c r="BZ49" s="583" t="e">
        <f t="shared" si="38"/>
        <v>#N/A</v>
      </c>
      <c r="CA49" s="583" t="e">
        <f t="shared" si="38"/>
        <v>#N/A</v>
      </c>
      <c r="CB49" s="583" t="e">
        <f t="shared" si="38"/>
        <v>#N/A</v>
      </c>
      <c r="CC49" s="583" t="e">
        <f t="shared" si="38"/>
        <v>#N/A</v>
      </c>
      <c r="CD49" s="583" t="e">
        <f t="shared" si="38"/>
        <v>#N/A</v>
      </c>
      <c r="CE49" s="583" t="e">
        <f t="shared" si="38"/>
        <v>#N/A</v>
      </c>
      <c r="CF49" s="583" t="e">
        <f t="shared" ref="CF49" si="39" xml:space="preserve"> IF(CF$44 = 1, CF42, #N/A)</f>
        <v>#N/A</v>
      </c>
    </row>
    <row r="50" spans="1:84" s="178" customFormat="1" x14ac:dyDescent="0.25">
      <c r="A50" s="179"/>
      <c r="B50" s="350"/>
      <c r="C50" s="183"/>
      <c r="D50" s="186"/>
      <c r="E50" s="181"/>
      <c r="F50" s="181"/>
      <c r="G50" s="181"/>
      <c r="H50" s="181"/>
      <c r="I50" s="181"/>
      <c r="J50" s="334"/>
      <c r="K50" s="334"/>
      <c r="L50" s="334"/>
      <c r="M50" s="334"/>
      <c r="N50" s="334"/>
      <c r="O50" s="334"/>
      <c r="P50" s="334"/>
      <c r="Q50" s="334"/>
      <c r="R50" s="334"/>
      <c r="S50" s="334"/>
      <c r="T50" s="334"/>
      <c r="U50" s="334"/>
      <c r="V50" s="334"/>
      <c r="W50" s="334"/>
      <c r="X50" s="334"/>
      <c r="Y50" s="334"/>
      <c r="Z50" s="334"/>
      <c r="AA50" s="334"/>
      <c r="AB50" s="334"/>
      <c r="AC50" s="334"/>
      <c r="AD50" s="334"/>
      <c r="AE50" s="417"/>
      <c r="AF50" s="417"/>
      <c r="AG50" s="417"/>
      <c r="AH50" s="417"/>
      <c r="AI50" s="417"/>
      <c r="AJ50" s="417"/>
      <c r="AK50" s="417"/>
      <c r="AL50" s="417"/>
      <c r="AM50" s="417"/>
      <c r="AN50" s="417"/>
      <c r="AO50" s="417"/>
      <c r="AP50" s="417"/>
      <c r="AQ50" s="417"/>
      <c r="AR50" s="417"/>
      <c r="AS50" s="417"/>
      <c r="AT50" s="417"/>
      <c r="AU50" s="417"/>
      <c r="AV50" s="417"/>
      <c r="AW50" s="417"/>
      <c r="AX50" s="417"/>
      <c r="AY50" s="417"/>
      <c r="AZ50" s="417"/>
      <c r="BA50" s="417"/>
      <c r="BB50" s="417"/>
      <c r="BC50" s="417"/>
      <c r="BD50" s="417"/>
      <c r="BE50" s="417"/>
      <c r="BF50" s="417"/>
      <c r="BG50" s="417"/>
      <c r="BH50" s="417"/>
      <c r="BI50" s="417"/>
      <c r="BJ50" s="417"/>
      <c r="BK50" s="417"/>
      <c r="BL50" s="417"/>
      <c r="BM50" s="417"/>
      <c r="BN50" s="417"/>
      <c r="BO50" s="417"/>
      <c r="BP50" s="417"/>
      <c r="BQ50" s="417"/>
      <c r="BR50" s="417"/>
      <c r="BS50" s="417"/>
      <c r="BT50" s="417"/>
      <c r="BU50" s="417"/>
      <c r="BV50" s="417"/>
      <c r="BW50" s="417"/>
      <c r="BX50" s="417"/>
      <c r="BY50" s="417"/>
      <c r="BZ50" s="417"/>
      <c r="CA50" s="417"/>
      <c r="CB50" s="417"/>
      <c r="CC50" s="417"/>
      <c r="CD50" s="417"/>
      <c r="CE50" s="417"/>
      <c r="CF50" s="417"/>
    </row>
    <row r="51" spans="1:84" s="597" customFormat="1" x14ac:dyDescent="0.25">
      <c r="A51" s="594"/>
      <c r="B51" s="595"/>
      <c r="C51" s="596"/>
      <c r="E51" s="597" t="str">
        <f xml:space="preserve"> Analysis!E$19</f>
        <v>Gross margin - Shoes</v>
      </c>
      <c r="F51" s="597">
        <f xml:space="preserve"> Analysis!F$19</f>
        <v>0</v>
      </c>
      <c r="G51" s="597" t="str">
        <f xml:space="preserve"> Analysis!G$19</f>
        <v>%</v>
      </c>
      <c r="H51" s="597">
        <f xml:space="preserve"> Analysis!H$19</f>
        <v>0</v>
      </c>
      <c r="I51" s="597">
        <f xml:space="preserve"> Analysis!I$19</f>
        <v>0</v>
      </c>
      <c r="J51" s="597">
        <f xml:space="preserve"> Analysis!J$19</f>
        <v>0</v>
      </c>
      <c r="K51" s="597">
        <f xml:space="preserve"> Analysis!K$19</f>
        <v>0</v>
      </c>
      <c r="L51" s="597">
        <f xml:space="preserve"> Analysis!L$19</f>
        <v>0</v>
      </c>
      <c r="M51" s="597">
        <f xml:space="preserve"> Analysis!M$19</f>
        <v>0.39916459274423483</v>
      </c>
      <c r="N51" s="597">
        <f xml:space="preserve"> Analysis!N$19</f>
        <v>0.39916459274423483</v>
      </c>
      <c r="O51" s="597">
        <f xml:space="preserve"> Analysis!O$19</f>
        <v>0.39916459274423477</v>
      </c>
      <c r="P51" s="597">
        <f xml:space="preserve"> Analysis!P$19</f>
        <v>0.39916459274423477</v>
      </c>
      <c r="Q51" s="597">
        <f xml:space="preserve"> Analysis!Q$19</f>
        <v>0.41666465314974255</v>
      </c>
      <c r="R51" s="597">
        <f xml:space="preserve"> Analysis!R$19</f>
        <v>0.4166646531497426</v>
      </c>
      <c r="S51" s="597">
        <f xml:space="preserve"> Analysis!S$19</f>
        <v>0.41666465314974249</v>
      </c>
      <c r="T51" s="597">
        <f xml:space="preserve"> Analysis!T$19</f>
        <v>0.41666465314974255</v>
      </c>
      <c r="U51" s="597">
        <f xml:space="preserve"> Analysis!U$19</f>
        <v>0.41666465314974255</v>
      </c>
      <c r="V51" s="597">
        <f xml:space="preserve"> Analysis!V$19</f>
        <v>0.41666465314974255</v>
      </c>
      <c r="W51" s="597">
        <f xml:space="preserve"> Analysis!W$19</f>
        <v>0.41666465314974255</v>
      </c>
      <c r="X51" s="597">
        <f xml:space="preserve"> Analysis!X$19</f>
        <v>0.41666465314974255</v>
      </c>
      <c r="Y51" s="597">
        <f xml:space="preserve"> Analysis!Y$19</f>
        <v>0.39916459274423483</v>
      </c>
      <c r="Z51" s="597">
        <f xml:space="preserve"> Analysis!Z$19</f>
        <v>0.39916459274423483</v>
      </c>
      <c r="AA51" s="597">
        <f xml:space="preserve"> Analysis!AA$19</f>
        <v>0.39916459274423477</v>
      </c>
      <c r="AB51" s="597">
        <f xml:space="preserve"> Analysis!AB$19</f>
        <v>0.39916459274423477</v>
      </c>
      <c r="AC51" s="597">
        <f xml:space="preserve"> Analysis!AC$19</f>
        <v>0.41666465314974255</v>
      </c>
      <c r="AD51" s="597">
        <f xml:space="preserve"> Analysis!AD$19</f>
        <v>0.4166646531497426</v>
      </c>
      <c r="AE51" s="597">
        <f xml:space="preserve"> Analysis!AE$19</f>
        <v>0.41666465314974249</v>
      </c>
      <c r="AF51" s="597">
        <f xml:space="preserve"> Analysis!AF$19</f>
        <v>0.41666465314974255</v>
      </c>
      <c r="AG51" s="597">
        <f xml:space="preserve"> Analysis!AG$19</f>
        <v>0.41666465314974255</v>
      </c>
      <c r="AH51" s="597">
        <f xml:space="preserve"> Analysis!AH$19</f>
        <v>0.41666465314974255</v>
      </c>
      <c r="AI51" s="597">
        <f xml:space="preserve"> Analysis!AI$19</f>
        <v>0.41666465314974255</v>
      </c>
      <c r="AJ51" s="597">
        <f xml:space="preserve"> Analysis!AJ$19</f>
        <v>0.41666465314974255</v>
      </c>
      <c r="AK51" s="597">
        <f xml:space="preserve"> Analysis!AK$19</f>
        <v>0.40789047086606717</v>
      </c>
      <c r="AL51" s="597">
        <f xml:space="preserve"> Analysis!AL$19</f>
        <v>0.40789047086606717</v>
      </c>
      <c r="AM51" s="597">
        <f xml:space="preserve"> Analysis!AM$19</f>
        <v>0.40789047086606717</v>
      </c>
      <c r="AN51" s="597">
        <f xml:space="preserve"> Analysis!AN$19</f>
        <v>0.40789047086606706</v>
      </c>
      <c r="AO51" s="597">
        <f xml:space="preserve"> Analysis!AO$19</f>
        <v>0.42518293178860561</v>
      </c>
      <c r="AP51" s="597">
        <f xml:space="preserve"> Analysis!AP$19</f>
        <v>0.42518293178860567</v>
      </c>
      <c r="AQ51" s="597">
        <f xml:space="preserve"> Analysis!AQ$19</f>
        <v>0.42518293178860567</v>
      </c>
      <c r="AR51" s="597">
        <f xml:space="preserve"> Analysis!AR$19</f>
        <v>0.42518293178860567</v>
      </c>
      <c r="AS51" s="597">
        <f xml:space="preserve"> Analysis!AS$19</f>
        <v>0.42518293178860567</v>
      </c>
      <c r="AT51" s="597">
        <f xml:space="preserve"> Analysis!AT$19</f>
        <v>0.42518293178860567</v>
      </c>
      <c r="AU51" s="597">
        <f xml:space="preserve"> Analysis!AU$19</f>
        <v>0.42518293178860567</v>
      </c>
      <c r="AV51" s="597">
        <f xml:space="preserve"> Analysis!AV$19</f>
        <v>0.42518293178860567</v>
      </c>
      <c r="AW51" s="597">
        <f xml:space="preserve"> Analysis!AW$19</f>
        <v>0.41656067576543465</v>
      </c>
      <c r="AX51" s="597">
        <f xml:space="preserve"> Analysis!AX$19</f>
        <v>0.41656067576543465</v>
      </c>
      <c r="AY51" s="597">
        <f xml:space="preserve"> Analysis!AY$19</f>
        <v>0.41656067576543476</v>
      </c>
      <c r="AZ51" s="597">
        <f xml:space="preserve"> Analysis!AZ$19</f>
        <v>0.41656067576543476</v>
      </c>
      <c r="BA51" s="597">
        <f xml:space="preserve"> Analysis!BA$19</f>
        <v>0.43355405414119874</v>
      </c>
      <c r="BB51" s="597">
        <f xml:space="preserve"> Analysis!BB$19</f>
        <v>0.4335540541411988</v>
      </c>
      <c r="BC51" s="597">
        <f xml:space="preserve"> Analysis!BC$19</f>
        <v>0.43355405414119874</v>
      </c>
      <c r="BD51" s="597">
        <f xml:space="preserve"> Analysis!BD$19</f>
        <v>0.43355405414119874</v>
      </c>
      <c r="BE51" s="597">
        <f xml:space="preserve"> Analysis!BE$19</f>
        <v>0.43355405414119874</v>
      </c>
      <c r="BF51" s="597">
        <f xml:space="preserve"> Analysis!BF$19</f>
        <v>0.43355405414119874</v>
      </c>
      <c r="BG51" s="597">
        <f xml:space="preserve"> Analysis!BG$19</f>
        <v>0.43355405414119874</v>
      </c>
      <c r="BH51" s="597">
        <f xml:space="preserve"> Analysis!BH$19</f>
        <v>0.43355405414119874</v>
      </c>
      <c r="BI51" s="597">
        <f xml:space="preserve"> Analysis!BI$19</f>
        <v>0.42505736495331675</v>
      </c>
      <c r="BJ51" s="597">
        <f xml:space="preserve"> Analysis!BJ$19</f>
        <v>0.42505736495331675</v>
      </c>
      <c r="BK51" s="597">
        <f xml:space="preserve"> Analysis!BK$19</f>
        <v>0.42505736495331681</v>
      </c>
      <c r="BL51" s="597">
        <f xml:space="preserve"> Analysis!BL$19</f>
        <v>0.42505736495331681</v>
      </c>
      <c r="BM51" s="597">
        <f xml:space="preserve"> Analysis!BM$19</f>
        <v>0.44180326694496774</v>
      </c>
      <c r="BN51" s="597">
        <f xml:space="preserve"> Analysis!BN$19</f>
        <v>0.44180326694496774</v>
      </c>
      <c r="BO51" s="597">
        <f xml:space="preserve"> Analysis!BO$19</f>
        <v>0.44180326694496774</v>
      </c>
      <c r="BP51" s="597">
        <f xml:space="preserve"> Analysis!BP$19</f>
        <v>0.44180326694496769</v>
      </c>
      <c r="BQ51" s="597">
        <f xml:space="preserve"> Analysis!BQ$19</f>
        <v>0.44180326694496769</v>
      </c>
      <c r="BR51" s="597">
        <f xml:space="preserve"> Analysis!BR$19</f>
        <v>0.44180326694496769</v>
      </c>
      <c r="BS51" s="597">
        <f xml:space="preserve"> Analysis!BS$19</f>
        <v>0.44180326694496769</v>
      </c>
      <c r="BT51" s="597">
        <f xml:space="preserve"> Analysis!BT$19</f>
        <v>0.44180326694496769</v>
      </c>
      <c r="BU51" s="597">
        <f xml:space="preserve"> Analysis!BU$19</f>
        <v>0.43343031594914222</v>
      </c>
      <c r="BV51" s="597">
        <f xml:space="preserve"> Analysis!BV$19</f>
        <v>0.43343031594914222</v>
      </c>
      <c r="BW51" s="597">
        <f xml:space="preserve"> Analysis!BW$19</f>
        <v>0.43343031594914228</v>
      </c>
      <c r="BX51" s="597">
        <f xml:space="preserve"> Analysis!BX$19</f>
        <v>0.43343031594914222</v>
      </c>
      <c r="BY51" s="597">
        <f xml:space="preserve"> Analysis!BY$19</f>
        <v>0.44993234558169154</v>
      </c>
      <c r="BZ51" s="597">
        <f xml:space="preserve"> Analysis!BZ$19</f>
        <v>0.44993234558169148</v>
      </c>
      <c r="CA51" s="597">
        <f xml:space="preserve"> Analysis!CA$19</f>
        <v>0.44993234558169148</v>
      </c>
      <c r="CB51" s="597">
        <f xml:space="preserve"> Analysis!CB$19</f>
        <v>0.44993234558169148</v>
      </c>
      <c r="CC51" s="597">
        <f xml:space="preserve"> Analysis!CC$19</f>
        <v>0.44993234558169148</v>
      </c>
      <c r="CD51" s="597">
        <f xml:space="preserve"> Analysis!CD$19</f>
        <v>0.44993234558169148</v>
      </c>
      <c r="CE51" s="597">
        <f xml:space="preserve"> Analysis!CE$19</f>
        <v>0.44993234558169148</v>
      </c>
      <c r="CF51" s="597">
        <f xml:space="preserve"> Analysis!CF$19</f>
        <v>0.44993234558169148</v>
      </c>
    </row>
    <row r="52" spans="1:84" s="597" customFormat="1" x14ac:dyDescent="0.25">
      <c r="A52" s="594"/>
      <c r="B52" s="595"/>
      <c r="C52" s="596"/>
      <c r="E52" s="597" t="str">
        <f xml:space="preserve"> Analysis!E$20</f>
        <v>Gross margin - Trainers</v>
      </c>
      <c r="F52" s="597">
        <f xml:space="preserve"> Analysis!F$20</f>
        <v>0</v>
      </c>
      <c r="G52" s="597" t="str">
        <f xml:space="preserve"> Analysis!G$20</f>
        <v>%</v>
      </c>
      <c r="H52" s="597">
        <f xml:space="preserve"> Analysis!H$20</f>
        <v>0</v>
      </c>
      <c r="I52" s="597">
        <f xml:space="preserve"> Analysis!I$20</f>
        <v>0</v>
      </c>
      <c r="J52" s="597">
        <f xml:space="preserve"> Analysis!J$20</f>
        <v>0</v>
      </c>
      <c r="K52" s="597">
        <f xml:space="preserve"> Analysis!K$20</f>
        <v>0</v>
      </c>
      <c r="L52" s="597">
        <f xml:space="preserve"> Analysis!L$20</f>
        <v>0</v>
      </c>
      <c r="M52" s="597">
        <f xml:space="preserve"> Analysis!M$20</f>
        <v>0.38581269480521779</v>
      </c>
      <c r="N52" s="597">
        <f xml:space="preserve"> Analysis!N$20</f>
        <v>0.38581269480521779</v>
      </c>
      <c r="O52" s="597">
        <f xml:space="preserve"> Analysis!O$20</f>
        <v>0.38581269480521785</v>
      </c>
      <c r="P52" s="597">
        <f xml:space="preserve"> Analysis!P$20</f>
        <v>0.3858126948052179</v>
      </c>
      <c r="Q52" s="597">
        <f xml:space="preserve"> Analysis!Q$20</f>
        <v>0.40370164544195913</v>
      </c>
      <c r="R52" s="597">
        <f xml:space="preserve"> Analysis!R$20</f>
        <v>0.40370164544195913</v>
      </c>
      <c r="S52" s="597">
        <f xml:space="preserve"> Analysis!S$20</f>
        <v>0.40370164544195908</v>
      </c>
      <c r="T52" s="597">
        <f xml:space="preserve"> Analysis!T$20</f>
        <v>0.40370164544195908</v>
      </c>
      <c r="U52" s="597">
        <f xml:space="preserve"> Analysis!U$20</f>
        <v>0.40370164544195908</v>
      </c>
      <c r="V52" s="597">
        <f xml:space="preserve"> Analysis!V$20</f>
        <v>0.40370164544195908</v>
      </c>
      <c r="W52" s="597">
        <f xml:space="preserve"> Analysis!W$20</f>
        <v>0.40370164544195908</v>
      </c>
      <c r="X52" s="597">
        <f xml:space="preserve"> Analysis!X$20</f>
        <v>0.40370164544195908</v>
      </c>
      <c r="Y52" s="597">
        <f xml:space="preserve"> Analysis!Y$20</f>
        <v>0.40423831396106125</v>
      </c>
      <c r="Z52" s="597">
        <f xml:space="preserve"> Analysis!Z$20</f>
        <v>0.40423831396106125</v>
      </c>
      <c r="AA52" s="597">
        <f xml:space="preserve"> Analysis!AA$20</f>
        <v>0.40423831396106125</v>
      </c>
      <c r="AB52" s="597">
        <f xml:space="preserve"> Analysis!AB$20</f>
        <v>0.40423831396106125</v>
      </c>
      <c r="AC52" s="597">
        <f xml:space="preserve"> Analysis!AC$20</f>
        <v>0.42159059607870047</v>
      </c>
      <c r="AD52" s="597">
        <f xml:space="preserve"> Analysis!AD$20</f>
        <v>0.42159059607870042</v>
      </c>
      <c r="AE52" s="597">
        <f xml:space="preserve"> Analysis!AE$20</f>
        <v>0.42159059607870036</v>
      </c>
      <c r="AF52" s="597">
        <f xml:space="preserve"> Analysis!AF$20</f>
        <v>0.42159059607870036</v>
      </c>
      <c r="AG52" s="597">
        <f xml:space="preserve"> Analysis!AG$20</f>
        <v>0.42159059607870036</v>
      </c>
      <c r="AH52" s="597">
        <f xml:space="preserve"> Analysis!AH$20</f>
        <v>0.42159059607870036</v>
      </c>
      <c r="AI52" s="597">
        <f xml:space="preserve"> Analysis!AI$20</f>
        <v>0.42159059607870036</v>
      </c>
      <c r="AJ52" s="597">
        <f xml:space="preserve"> Analysis!AJ$20</f>
        <v>0.42159059607870036</v>
      </c>
      <c r="AK52" s="597">
        <f xml:space="preserve"> Analysis!AK$20</f>
        <v>0.41289050688986484</v>
      </c>
      <c r="AL52" s="597">
        <f xml:space="preserve"> Analysis!AL$20</f>
        <v>0.41289050688986484</v>
      </c>
      <c r="AM52" s="597">
        <f xml:space="preserve"> Analysis!AM$20</f>
        <v>0.41289050688986495</v>
      </c>
      <c r="AN52" s="597">
        <f xml:space="preserve"> Analysis!AN$20</f>
        <v>0.41289050688986478</v>
      </c>
      <c r="AO52" s="597">
        <f xml:space="preserve"> Analysis!AO$20</f>
        <v>0.43003694258683517</v>
      </c>
      <c r="AP52" s="597">
        <f xml:space="preserve"> Analysis!AP$20</f>
        <v>0.43003694258683522</v>
      </c>
      <c r="AQ52" s="597">
        <f xml:space="preserve"> Analysis!AQ$20</f>
        <v>0.43003694258683511</v>
      </c>
      <c r="AR52" s="597">
        <f xml:space="preserve"> Analysis!AR$20</f>
        <v>0.43003694258683522</v>
      </c>
      <c r="AS52" s="597">
        <f xml:space="preserve"> Analysis!AS$20</f>
        <v>0.43003694258683522</v>
      </c>
      <c r="AT52" s="597">
        <f xml:space="preserve"> Analysis!AT$20</f>
        <v>0.43003694258683522</v>
      </c>
      <c r="AU52" s="597">
        <f xml:space="preserve"> Analysis!AU$20</f>
        <v>0.43003694258683522</v>
      </c>
      <c r="AV52" s="597">
        <f xml:space="preserve"> Analysis!AV$20</f>
        <v>0.43003694258683522</v>
      </c>
      <c r="AW52" s="597">
        <f xml:space="preserve"> Analysis!AW$20</f>
        <v>0.42148749672563779</v>
      </c>
      <c r="AX52" s="597">
        <f xml:space="preserve"> Analysis!AX$20</f>
        <v>0.42148749672563779</v>
      </c>
      <c r="AY52" s="597">
        <f xml:space="preserve"> Analysis!AY$20</f>
        <v>0.42148749672563773</v>
      </c>
      <c r="AZ52" s="597">
        <f xml:space="preserve"> Analysis!AZ$20</f>
        <v>0.42148749672563784</v>
      </c>
      <c r="BA52" s="597">
        <f xml:space="preserve"> Analysis!BA$20</f>
        <v>0.43833737546178425</v>
      </c>
      <c r="BB52" s="597">
        <f xml:space="preserve"> Analysis!BB$20</f>
        <v>0.43833737546178431</v>
      </c>
      <c r="BC52" s="597">
        <f xml:space="preserve"> Analysis!BC$20</f>
        <v>0.43833737546178431</v>
      </c>
      <c r="BD52" s="597">
        <f xml:space="preserve"> Analysis!BD$20</f>
        <v>0.43833737546178431</v>
      </c>
      <c r="BE52" s="597">
        <f xml:space="preserve"> Analysis!BE$20</f>
        <v>0.43833737546178431</v>
      </c>
      <c r="BF52" s="597">
        <f xml:space="preserve"> Analysis!BF$20</f>
        <v>0.43833737546178431</v>
      </c>
      <c r="BG52" s="597">
        <f xml:space="preserve"> Analysis!BG$20</f>
        <v>0.43833737546178431</v>
      </c>
      <c r="BH52" s="597">
        <f xml:space="preserve"> Analysis!BH$20</f>
        <v>0.43833737546178431</v>
      </c>
      <c r="BI52" s="597">
        <f xml:space="preserve"> Analysis!BI$20</f>
        <v>0.42991243609371105</v>
      </c>
      <c r="BJ52" s="597">
        <f xml:space="preserve"> Analysis!BJ$20</f>
        <v>0.42991243609371105</v>
      </c>
      <c r="BK52" s="597">
        <f xml:space="preserve"> Analysis!BK$20</f>
        <v>0.4299124360937111</v>
      </c>
      <c r="BL52" s="597">
        <f xml:space="preserve"> Analysis!BL$20</f>
        <v>0.4299124360937111</v>
      </c>
      <c r="BM52" s="597">
        <f xml:space="preserve"> Analysis!BM$20</f>
        <v>0.44651692824632144</v>
      </c>
      <c r="BN52" s="597">
        <f xml:space="preserve"> Analysis!BN$20</f>
        <v>0.44651692824632139</v>
      </c>
      <c r="BO52" s="597">
        <f xml:space="preserve"> Analysis!BO$20</f>
        <v>0.44651692824632139</v>
      </c>
      <c r="BP52" s="597">
        <f xml:space="preserve"> Analysis!BP$20</f>
        <v>0.44651692824632139</v>
      </c>
      <c r="BQ52" s="597">
        <f xml:space="preserve"> Analysis!BQ$20</f>
        <v>0.44651692824632139</v>
      </c>
      <c r="BR52" s="597">
        <f xml:space="preserve"> Analysis!BR$20</f>
        <v>0.44651692824632139</v>
      </c>
      <c r="BS52" s="597">
        <f xml:space="preserve"> Analysis!BS$20</f>
        <v>0.44651692824632139</v>
      </c>
      <c r="BT52" s="597">
        <f xml:space="preserve"> Analysis!BT$20</f>
        <v>0.44651692824632139</v>
      </c>
      <c r="BU52" s="597">
        <f xml:space="preserve"> Analysis!BU$20</f>
        <v>0.43821468217001613</v>
      </c>
      <c r="BV52" s="597">
        <f xml:space="preserve"> Analysis!BV$20</f>
        <v>0.43821468217001613</v>
      </c>
      <c r="BW52" s="597">
        <f xml:space="preserve"> Analysis!BW$20</f>
        <v>0.43821468217001619</v>
      </c>
      <c r="BX52" s="597">
        <f xml:space="preserve"> Analysis!BX$20</f>
        <v>0.43821468217001619</v>
      </c>
      <c r="BY52" s="597">
        <f xml:space="preserve"> Analysis!BY$20</f>
        <v>0.45457736133011284</v>
      </c>
      <c r="BZ52" s="597">
        <f xml:space="preserve"> Analysis!BZ$20</f>
        <v>0.45457736133011278</v>
      </c>
      <c r="CA52" s="597">
        <f xml:space="preserve"> Analysis!CA$20</f>
        <v>0.45457736133011273</v>
      </c>
      <c r="CB52" s="597">
        <f xml:space="preserve"> Analysis!CB$20</f>
        <v>0.45457736133011284</v>
      </c>
      <c r="CC52" s="597">
        <f xml:space="preserve"> Analysis!CC$20</f>
        <v>0.45457736133011284</v>
      </c>
      <c r="CD52" s="597">
        <f xml:space="preserve"> Analysis!CD$20</f>
        <v>0.45457736133011284</v>
      </c>
      <c r="CE52" s="597">
        <f xml:space="preserve"> Analysis!CE$20</f>
        <v>0.45457736133011284</v>
      </c>
      <c r="CF52" s="597">
        <f xml:space="preserve"> Analysis!CF$20</f>
        <v>0.45457736133011284</v>
      </c>
    </row>
    <row r="53" spans="1:84" s="597" customFormat="1" x14ac:dyDescent="0.25">
      <c r="A53" s="594"/>
      <c r="B53" s="595"/>
      <c r="C53" s="596"/>
      <c r="E53" s="597" t="str">
        <f xml:space="preserve"> Analysis!E$21</f>
        <v>Gross margin - Boots</v>
      </c>
      <c r="F53" s="597">
        <f xml:space="preserve"> Analysis!F$21</f>
        <v>0</v>
      </c>
      <c r="G53" s="597" t="str">
        <f xml:space="preserve"> Analysis!G$21</f>
        <v>%</v>
      </c>
      <c r="H53" s="597">
        <f xml:space="preserve"> Analysis!H$21</f>
        <v>0</v>
      </c>
      <c r="I53" s="597">
        <f xml:space="preserve"> Analysis!I$21</f>
        <v>0</v>
      </c>
      <c r="J53" s="597">
        <f xml:space="preserve"> Analysis!J$21</f>
        <v>0</v>
      </c>
      <c r="K53" s="597">
        <f xml:space="preserve"> Analysis!K$21</f>
        <v>0</v>
      </c>
      <c r="L53" s="597">
        <f xml:space="preserve"> Analysis!L$21</f>
        <v>0</v>
      </c>
      <c r="M53" s="597">
        <f xml:space="preserve"> Analysis!M$21</f>
        <v>0.49930382728686223</v>
      </c>
      <c r="N53" s="597">
        <f xml:space="preserve"> Analysis!N$21</f>
        <v>0.49930382728686223</v>
      </c>
      <c r="O53" s="597">
        <f xml:space="preserve"> Analysis!O$21</f>
        <v>0.4993038272868624</v>
      </c>
      <c r="P53" s="597">
        <f xml:space="preserve"> Analysis!P$21</f>
        <v>0.49930382728686229</v>
      </c>
      <c r="Q53" s="597">
        <f xml:space="preserve"> Analysis!Q$21</f>
        <v>0.51388721095811873</v>
      </c>
      <c r="R53" s="597">
        <f xml:space="preserve"> Analysis!R$21</f>
        <v>0.51388721095811873</v>
      </c>
      <c r="S53" s="597">
        <f xml:space="preserve"> Analysis!S$21</f>
        <v>0.51388721095811873</v>
      </c>
      <c r="T53" s="597">
        <f xml:space="preserve"> Analysis!T$21</f>
        <v>0.51388721095811873</v>
      </c>
      <c r="U53" s="597">
        <f xml:space="preserve"> Analysis!U$21</f>
        <v>0.51388721095811873</v>
      </c>
      <c r="V53" s="597">
        <f xml:space="preserve"> Analysis!V$21</f>
        <v>0.51388721095811873</v>
      </c>
      <c r="W53" s="597">
        <f xml:space="preserve"> Analysis!W$21</f>
        <v>0.51388721095811873</v>
      </c>
      <c r="X53" s="597">
        <f xml:space="preserve"> Analysis!X$21</f>
        <v>0.51388721095811873</v>
      </c>
      <c r="Y53" s="597">
        <f xml:space="preserve"> Analysis!Y$21</f>
        <v>0.54937344455817605</v>
      </c>
      <c r="Z53" s="597">
        <f xml:space="preserve"> Analysis!Z$21</f>
        <v>0.54937344455817605</v>
      </c>
      <c r="AA53" s="597">
        <f xml:space="preserve"> Analysis!AA$21</f>
        <v>0.54937344455817605</v>
      </c>
      <c r="AB53" s="597">
        <f xml:space="preserve"> Analysis!AB$21</f>
        <v>0.54937344455817605</v>
      </c>
      <c r="AC53" s="597">
        <f xml:space="preserve"> Analysis!AC$21</f>
        <v>0.56249848986230688</v>
      </c>
      <c r="AD53" s="597">
        <f xml:space="preserve"> Analysis!AD$21</f>
        <v>0.56249848986230688</v>
      </c>
      <c r="AE53" s="597">
        <f xml:space="preserve"> Analysis!AE$21</f>
        <v>0.56249848986230699</v>
      </c>
      <c r="AF53" s="597">
        <f xml:space="preserve"> Analysis!AF$21</f>
        <v>0.56249848986230688</v>
      </c>
      <c r="AG53" s="597">
        <f xml:space="preserve"> Analysis!AG$21</f>
        <v>0.56249848986230688</v>
      </c>
      <c r="AH53" s="597">
        <f xml:space="preserve"> Analysis!AH$21</f>
        <v>0.56249848986230688</v>
      </c>
      <c r="AI53" s="597">
        <f xml:space="preserve"> Analysis!AI$21</f>
        <v>0.56249848986230688</v>
      </c>
      <c r="AJ53" s="597">
        <f xml:space="preserve"> Analysis!AJ$21</f>
        <v>0.56249848986230688</v>
      </c>
      <c r="AK53" s="597">
        <f xml:space="preserve"> Analysis!AK$21</f>
        <v>0.55591785314955033</v>
      </c>
      <c r="AL53" s="597">
        <f xml:space="preserve"> Analysis!AL$21</f>
        <v>0.55591785314955033</v>
      </c>
      <c r="AM53" s="597">
        <f xml:space="preserve"> Analysis!AM$21</f>
        <v>0.55591785314955033</v>
      </c>
      <c r="AN53" s="597">
        <f xml:space="preserve"> Analysis!AN$21</f>
        <v>0.55591785314955033</v>
      </c>
      <c r="AO53" s="597">
        <f xml:space="preserve"> Analysis!AO$21</f>
        <v>0.56888719884145422</v>
      </c>
      <c r="AP53" s="597">
        <f xml:space="preserve"> Analysis!AP$21</f>
        <v>0.56888719884145422</v>
      </c>
      <c r="AQ53" s="597">
        <f xml:space="preserve"> Analysis!AQ$21</f>
        <v>0.56888719884145422</v>
      </c>
      <c r="AR53" s="597">
        <f xml:space="preserve"> Analysis!AR$21</f>
        <v>0.56888719884145422</v>
      </c>
      <c r="AS53" s="597">
        <f xml:space="preserve"> Analysis!AS$21</f>
        <v>0.56888719884145422</v>
      </c>
      <c r="AT53" s="597">
        <f xml:space="preserve"> Analysis!AT$21</f>
        <v>0.56888719884145422</v>
      </c>
      <c r="AU53" s="597">
        <f xml:space="preserve"> Analysis!AU$21</f>
        <v>0.56888719884145422</v>
      </c>
      <c r="AV53" s="597">
        <f xml:space="preserve"> Analysis!AV$21</f>
        <v>0.56888719884145422</v>
      </c>
      <c r="AW53" s="597">
        <f xml:space="preserve"> Analysis!AW$21</f>
        <v>0.56242050682407618</v>
      </c>
      <c r="AX53" s="597">
        <f xml:space="preserve"> Analysis!AX$21</f>
        <v>0.56242050682407618</v>
      </c>
      <c r="AY53" s="597">
        <f xml:space="preserve"> Analysis!AY$21</f>
        <v>0.56242050682407596</v>
      </c>
      <c r="AZ53" s="597">
        <f xml:space="preserve"> Analysis!AZ$21</f>
        <v>0.56242050682407607</v>
      </c>
      <c r="BA53" s="597">
        <f xml:space="preserve"> Analysis!BA$21</f>
        <v>0.57516554060589908</v>
      </c>
      <c r="BB53" s="597">
        <f xml:space="preserve"> Analysis!BB$21</f>
        <v>0.57516554060589908</v>
      </c>
      <c r="BC53" s="597">
        <f xml:space="preserve"> Analysis!BC$21</f>
        <v>0.57516554060589908</v>
      </c>
      <c r="BD53" s="597">
        <f xml:space="preserve"> Analysis!BD$21</f>
        <v>0.57516554060589919</v>
      </c>
      <c r="BE53" s="597">
        <f xml:space="preserve"> Analysis!BE$21</f>
        <v>0.57516554060589919</v>
      </c>
      <c r="BF53" s="597">
        <f xml:space="preserve"> Analysis!BF$21</f>
        <v>0.57516554060589919</v>
      </c>
      <c r="BG53" s="597">
        <f xml:space="preserve"> Analysis!BG$21</f>
        <v>0.57516554060589919</v>
      </c>
      <c r="BH53" s="597">
        <f xml:space="preserve"> Analysis!BH$21</f>
        <v>0.57516554060589919</v>
      </c>
      <c r="BI53" s="597">
        <f xml:space="preserve"> Analysis!BI$21</f>
        <v>0.56879302371498763</v>
      </c>
      <c r="BJ53" s="597">
        <f xml:space="preserve"> Analysis!BJ$21</f>
        <v>0.56879302371498763</v>
      </c>
      <c r="BK53" s="597">
        <f xml:space="preserve"> Analysis!BK$21</f>
        <v>0.56879302371498752</v>
      </c>
      <c r="BL53" s="597">
        <f xml:space="preserve"> Analysis!BL$21</f>
        <v>0.56879302371498763</v>
      </c>
      <c r="BM53" s="597">
        <f xml:space="preserve"> Analysis!BM$21</f>
        <v>0.58135245020872583</v>
      </c>
      <c r="BN53" s="597">
        <f xml:space="preserve"> Analysis!BN$21</f>
        <v>0.58135245020872583</v>
      </c>
      <c r="BO53" s="597">
        <f xml:space="preserve"> Analysis!BO$21</f>
        <v>0.58135245020872572</v>
      </c>
      <c r="BP53" s="597">
        <f xml:space="preserve"> Analysis!BP$21</f>
        <v>0.58135245020872583</v>
      </c>
      <c r="BQ53" s="597">
        <f xml:space="preserve"> Analysis!BQ$21</f>
        <v>0.58135245020872583</v>
      </c>
      <c r="BR53" s="597">
        <f xml:space="preserve"> Analysis!BR$21</f>
        <v>0.58135245020872583</v>
      </c>
      <c r="BS53" s="597">
        <f xml:space="preserve"> Analysis!BS$21</f>
        <v>0.58135245020872583</v>
      </c>
      <c r="BT53" s="597">
        <f xml:space="preserve"> Analysis!BT$21</f>
        <v>0.58135245020872583</v>
      </c>
      <c r="BU53" s="597">
        <f xml:space="preserve"> Analysis!BU$21</f>
        <v>0.57507273696185668</v>
      </c>
      <c r="BV53" s="597">
        <f xml:space="preserve"> Analysis!BV$21</f>
        <v>0.57507273696185668</v>
      </c>
      <c r="BW53" s="597">
        <f xml:space="preserve"> Analysis!BW$21</f>
        <v>0.57507273696185668</v>
      </c>
      <c r="BX53" s="597">
        <f xml:space="preserve"> Analysis!BX$21</f>
        <v>0.57507273696185668</v>
      </c>
      <c r="BY53" s="597">
        <f xml:space="preserve"> Analysis!BY$21</f>
        <v>0.58744925918626867</v>
      </c>
      <c r="BZ53" s="597">
        <f xml:space="preserve"> Analysis!BZ$21</f>
        <v>0.58744925918626856</v>
      </c>
      <c r="CA53" s="597">
        <f xml:space="preserve"> Analysis!CA$21</f>
        <v>0.58744925918626867</v>
      </c>
      <c r="CB53" s="597">
        <f xml:space="preserve"> Analysis!CB$21</f>
        <v>0.58744925918626867</v>
      </c>
      <c r="CC53" s="597">
        <f xml:space="preserve"> Analysis!CC$21</f>
        <v>0.58744925918626867</v>
      </c>
      <c r="CD53" s="597">
        <f xml:space="preserve"> Analysis!CD$21</f>
        <v>0.58744925918626867</v>
      </c>
      <c r="CE53" s="597">
        <f xml:space="preserve"> Analysis!CE$21</f>
        <v>0.58744925918626867</v>
      </c>
      <c r="CF53" s="597">
        <f xml:space="preserve"> Analysis!CF$21</f>
        <v>0.58744925918626867</v>
      </c>
    </row>
    <row r="54" spans="1:84" s="597" customFormat="1" x14ac:dyDescent="0.25">
      <c r="A54" s="594"/>
      <c r="B54" s="595"/>
      <c r="C54" s="596"/>
      <c r="E54" s="597" t="str">
        <f xml:space="preserve"> Analysis!E$22</f>
        <v>Gross margin</v>
      </c>
      <c r="F54" s="597">
        <f xml:space="preserve"> Analysis!F$22</f>
        <v>0</v>
      </c>
      <c r="G54" s="597" t="str">
        <f xml:space="preserve"> Analysis!G$22</f>
        <v>%</v>
      </c>
      <c r="H54" s="597">
        <f xml:space="preserve"> Analysis!H$22</f>
        <v>0</v>
      </c>
      <c r="I54" s="597">
        <f xml:space="preserve"> Analysis!I$22</f>
        <v>0</v>
      </c>
      <c r="J54" s="597">
        <f xml:space="preserve"> Analysis!J$22</f>
        <v>0</v>
      </c>
      <c r="K54" s="597">
        <f xml:space="preserve"> Analysis!K$22</f>
        <v>0</v>
      </c>
      <c r="L54" s="597">
        <f xml:space="preserve"> Analysis!L$22</f>
        <v>0</v>
      </c>
      <c r="M54" s="597">
        <f xml:space="preserve"> Analysis!M$22</f>
        <v>0.4329993805692624</v>
      </c>
      <c r="N54" s="597">
        <f xml:space="preserve"> Analysis!N$22</f>
        <v>0.4329993805692624</v>
      </c>
      <c r="O54" s="597">
        <f xml:space="preserve"> Analysis!O$22</f>
        <v>0.43299938056926246</v>
      </c>
      <c r="P54" s="597">
        <f xml:space="preserve"> Analysis!P$22</f>
        <v>0.43299938056926246</v>
      </c>
      <c r="Q54" s="597">
        <f xml:space="preserve"> Analysis!Q$22</f>
        <v>0.44951396171773061</v>
      </c>
      <c r="R54" s="597">
        <f xml:space="preserve"> Analysis!R$22</f>
        <v>0.44951396171773061</v>
      </c>
      <c r="S54" s="597">
        <f xml:space="preserve"> Analysis!S$22</f>
        <v>0.44951396171773056</v>
      </c>
      <c r="T54" s="597">
        <f xml:space="preserve"> Analysis!T$22</f>
        <v>0.44951396171773061</v>
      </c>
      <c r="U54" s="597">
        <f xml:space="preserve"> Analysis!U$22</f>
        <v>0.44951396171773061</v>
      </c>
      <c r="V54" s="597">
        <f xml:space="preserve"> Analysis!V$22</f>
        <v>0.44951396171773061</v>
      </c>
      <c r="W54" s="597">
        <f xml:space="preserve"> Analysis!W$22</f>
        <v>0.44951396171773061</v>
      </c>
      <c r="X54" s="597">
        <f xml:space="preserve"> Analysis!X$22</f>
        <v>0.44951396171773061</v>
      </c>
      <c r="Y54" s="597">
        <f xml:space="preserve"> Analysis!Y$22</f>
        <v>0.46302004463758367</v>
      </c>
      <c r="Z54" s="597">
        <f xml:space="preserve"> Analysis!Z$22</f>
        <v>0.46302004463758367</v>
      </c>
      <c r="AA54" s="597">
        <f xml:space="preserve"> Analysis!AA$22</f>
        <v>0.46302004463758356</v>
      </c>
      <c r="AB54" s="597">
        <f xml:space="preserve"> Analysis!AB$22</f>
        <v>0.46302004463758351</v>
      </c>
      <c r="AC54" s="597">
        <f xml:space="preserve"> Analysis!AC$22</f>
        <v>0.47866023751221709</v>
      </c>
      <c r="AD54" s="597">
        <f xml:space="preserve"> Analysis!AD$22</f>
        <v>0.47866023751221709</v>
      </c>
      <c r="AE54" s="597">
        <f xml:space="preserve"> Analysis!AE$22</f>
        <v>0.4786602375122172</v>
      </c>
      <c r="AF54" s="597">
        <f xml:space="preserve"> Analysis!AF$22</f>
        <v>0.4786602375122172</v>
      </c>
      <c r="AG54" s="597">
        <f xml:space="preserve"> Analysis!AG$22</f>
        <v>0.4786602375122172</v>
      </c>
      <c r="AH54" s="597">
        <f xml:space="preserve"> Analysis!AH$22</f>
        <v>0.4786602375122172</v>
      </c>
      <c r="AI54" s="597">
        <f xml:space="preserve"> Analysis!AI$22</f>
        <v>0.4786602375122172</v>
      </c>
      <c r="AJ54" s="597">
        <f xml:space="preserve"> Analysis!AJ$22</f>
        <v>0.4786602375122172</v>
      </c>
      <c r="AK54" s="597">
        <f xml:space="preserve"> Analysis!AK$22</f>
        <v>0.47704995113966026</v>
      </c>
      <c r="AL54" s="597">
        <f xml:space="preserve"> Analysis!AL$22</f>
        <v>0.47704995113966026</v>
      </c>
      <c r="AM54" s="597">
        <f xml:space="preserve"> Analysis!AM$22</f>
        <v>0.47704995113966031</v>
      </c>
      <c r="AN54" s="597">
        <f xml:space="preserve"> Analysis!AN$22</f>
        <v>0.47704995113966026</v>
      </c>
      <c r="AO54" s="597">
        <f xml:space="preserve"> Analysis!AO$22</f>
        <v>0.49232262087288375</v>
      </c>
      <c r="AP54" s="597">
        <f xml:space="preserve"> Analysis!AP$22</f>
        <v>0.49232262087288375</v>
      </c>
      <c r="AQ54" s="597">
        <f xml:space="preserve"> Analysis!AQ$22</f>
        <v>0.4923226208728837</v>
      </c>
      <c r="AR54" s="597">
        <f xml:space="preserve"> Analysis!AR$22</f>
        <v>0.49232262087288375</v>
      </c>
      <c r="AS54" s="597">
        <f xml:space="preserve"> Analysis!AS$22</f>
        <v>0.49232262087288375</v>
      </c>
      <c r="AT54" s="597">
        <f xml:space="preserve"> Analysis!AT$22</f>
        <v>0.49232262087288375</v>
      </c>
      <c r="AU54" s="597">
        <f xml:space="preserve"> Analysis!AU$22</f>
        <v>0.49232262087288375</v>
      </c>
      <c r="AV54" s="597">
        <f xml:space="preserve"> Analysis!AV$22</f>
        <v>0.49232262087288375</v>
      </c>
      <c r="AW54" s="597">
        <f xml:space="preserve"> Analysis!AW$22</f>
        <v>0.49179532557291017</v>
      </c>
      <c r="AX54" s="597">
        <f xml:space="preserve"> Analysis!AX$22</f>
        <v>0.49179532557291017</v>
      </c>
      <c r="AY54" s="597">
        <f xml:space="preserve"> Analysis!AY$22</f>
        <v>0.49179532557291017</v>
      </c>
      <c r="AZ54" s="597">
        <f xml:space="preserve"> Analysis!AZ$22</f>
        <v>0.49179532557291022</v>
      </c>
      <c r="BA54" s="597">
        <f xml:space="preserve"> Analysis!BA$22</f>
        <v>0.50659740346884485</v>
      </c>
      <c r="BB54" s="597">
        <f xml:space="preserve"> Analysis!BB$22</f>
        <v>0.50659740346884485</v>
      </c>
      <c r="BC54" s="597">
        <f xml:space="preserve"> Analysis!BC$22</f>
        <v>0.50659740346884485</v>
      </c>
      <c r="BD54" s="597">
        <f xml:space="preserve"> Analysis!BD$22</f>
        <v>0.50659740346884485</v>
      </c>
      <c r="BE54" s="597">
        <f xml:space="preserve"> Analysis!BE$22</f>
        <v>0.50659740346884485</v>
      </c>
      <c r="BF54" s="597">
        <f xml:space="preserve"> Analysis!BF$22</f>
        <v>0.50659740346884485</v>
      </c>
      <c r="BG54" s="597">
        <f xml:space="preserve"> Analysis!BG$22</f>
        <v>0.50659740346884485</v>
      </c>
      <c r="BH54" s="597">
        <f xml:space="preserve"> Analysis!BH$22</f>
        <v>0.50659740346884485</v>
      </c>
      <c r="BI54" s="597">
        <f xml:space="preserve"> Analysis!BI$22</f>
        <v>0.50678094876576729</v>
      </c>
      <c r="BJ54" s="597">
        <f xml:space="preserve"> Analysis!BJ$22</f>
        <v>0.50678094876576729</v>
      </c>
      <c r="BK54" s="597">
        <f xml:space="preserve"> Analysis!BK$22</f>
        <v>0.50678094876576718</v>
      </c>
      <c r="BL54" s="597">
        <f xml:space="preserve"> Analysis!BL$22</f>
        <v>0.50678094876576729</v>
      </c>
      <c r="BM54" s="597">
        <f xml:space="preserve"> Analysis!BM$22</f>
        <v>0.52114655219977402</v>
      </c>
      <c r="BN54" s="597">
        <f xml:space="preserve"> Analysis!BN$22</f>
        <v>0.5211465521997739</v>
      </c>
      <c r="BO54" s="597">
        <f xml:space="preserve"> Analysis!BO$22</f>
        <v>0.52114655219977402</v>
      </c>
      <c r="BP54" s="597">
        <f xml:space="preserve"> Analysis!BP$22</f>
        <v>0.52114655219977402</v>
      </c>
      <c r="BQ54" s="597">
        <f xml:space="preserve"> Analysis!BQ$22</f>
        <v>0.52114655219977402</v>
      </c>
      <c r="BR54" s="597">
        <f xml:space="preserve"> Analysis!BR$22</f>
        <v>0.52114655219977402</v>
      </c>
      <c r="BS54" s="597">
        <f xml:space="preserve"> Analysis!BS$22</f>
        <v>0.52114655219977402</v>
      </c>
      <c r="BT54" s="597">
        <f xml:space="preserve"> Analysis!BT$22</f>
        <v>0.52114655219977402</v>
      </c>
      <c r="BU54" s="597">
        <f xml:space="preserve"> Analysis!BU$22</f>
        <v>0.52032348250021743</v>
      </c>
      <c r="BV54" s="597">
        <f xml:space="preserve"> Analysis!BV$22</f>
        <v>0.52032348250021743</v>
      </c>
      <c r="BW54" s="597">
        <f xml:space="preserve"> Analysis!BW$22</f>
        <v>0.52032348250021754</v>
      </c>
      <c r="BX54" s="597">
        <f xml:space="preserve"> Analysis!BX$22</f>
        <v>0.52032348250021743</v>
      </c>
      <c r="BY54" s="597">
        <f xml:space="preserve"> Analysis!BY$22</f>
        <v>0.5342946432040947</v>
      </c>
      <c r="BZ54" s="597">
        <f xml:space="preserve"> Analysis!BZ$22</f>
        <v>0.5342946432040947</v>
      </c>
      <c r="CA54" s="597">
        <f xml:space="preserve"> Analysis!CA$22</f>
        <v>0.53429464320409459</v>
      </c>
      <c r="CB54" s="597">
        <f xml:space="preserve"> Analysis!CB$22</f>
        <v>0.5342946432040947</v>
      </c>
      <c r="CC54" s="597">
        <f xml:space="preserve"> Analysis!CC$22</f>
        <v>0.5342946432040947</v>
      </c>
      <c r="CD54" s="597">
        <f xml:space="preserve"> Analysis!CD$22</f>
        <v>0.5342946432040947</v>
      </c>
      <c r="CE54" s="597">
        <f xml:space="preserve"> Analysis!CE$22</f>
        <v>0.5342946432040947</v>
      </c>
      <c r="CF54" s="597">
        <f xml:space="preserve"> Analysis!CF$22</f>
        <v>0.5342946432040947</v>
      </c>
    </row>
    <row r="55" spans="1:84" s="178" customFormat="1" ht="4.95" customHeight="1" x14ac:dyDescent="0.25">
      <c r="A55" s="179"/>
      <c r="B55" s="350"/>
      <c r="C55" s="183"/>
      <c r="D55" s="186"/>
      <c r="E55" s="181"/>
      <c r="F55" s="181"/>
      <c r="G55" s="181"/>
      <c r="H55" s="181"/>
      <c r="I55" s="181"/>
      <c r="J55" s="334"/>
      <c r="K55" s="334"/>
      <c r="L55" s="334"/>
      <c r="M55" s="334"/>
      <c r="N55" s="334"/>
      <c r="O55" s="334"/>
      <c r="P55" s="334"/>
      <c r="Q55" s="334"/>
      <c r="R55" s="334"/>
      <c r="S55" s="334"/>
      <c r="T55" s="334"/>
      <c r="U55" s="334"/>
      <c r="V55" s="334"/>
      <c r="W55" s="334"/>
      <c r="X55" s="334"/>
      <c r="Y55" s="334"/>
      <c r="Z55" s="334"/>
      <c r="AA55" s="334"/>
      <c r="AB55" s="334"/>
      <c r="AC55" s="334"/>
      <c r="AD55" s="334"/>
      <c r="AE55" s="417"/>
      <c r="AF55" s="417"/>
      <c r="AG55" s="417"/>
      <c r="AH55" s="417"/>
      <c r="AI55" s="417"/>
      <c r="AJ55" s="417"/>
      <c r="AK55" s="417"/>
      <c r="AL55" s="417"/>
      <c r="AM55" s="417"/>
      <c r="AN55" s="417"/>
      <c r="AO55" s="417"/>
      <c r="AP55" s="417"/>
      <c r="AQ55" s="417"/>
      <c r="AR55" s="417"/>
      <c r="AS55" s="417"/>
      <c r="AT55" s="417"/>
      <c r="AU55" s="417"/>
      <c r="AV55" s="417"/>
      <c r="AW55" s="417"/>
      <c r="AX55" s="417"/>
      <c r="AY55" s="417"/>
      <c r="AZ55" s="417"/>
      <c r="BA55" s="417"/>
      <c r="BB55" s="417"/>
      <c r="BC55" s="417"/>
      <c r="BD55" s="417"/>
      <c r="BE55" s="417"/>
      <c r="BF55" s="417"/>
      <c r="BG55" s="417"/>
      <c r="BH55" s="417"/>
      <c r="BI55" s="417"/>
      <c r="BJ55" s="417"/>
      <c r="BK55" s="417"/>
      <c r="BL55" s="417"/>
      <c r="BM55" s="417"/>
      <c r="BN55" s="417"/>
      <c r="BO55" s="417"/>
      <c r="BP55" s="417"/>
      <c r="BQ55" s="417"/>
      <c r="BR55" s="417"/>
      <c r="BS55" s="417"/>
      <c r="BT55" s="417"/>
      <c r="BU55" s="417"/>
      <c r="BV55" s="417"/>
      <c r="BW55" s="417"/>
      <c r="BX55" s="417"/>
      <c r="BY55" s="417"/>
      <c r="BZ55" s="417"/>
      <c r="CA55" s="417"/>
      <c r="CB55" s="417"/>
      <c r="CC55" s="417"/>
      <c r="CD55" s="417"/>
      <c r="CE55" s="417"/>
      <c r="CF55" s="417"/>
    </row>
    <row r="56" spans="1:84" s="187" customFormat="1" x14ac:dyDescent="0.25">
      <c r="A56" s="78"/>
      <c r="B56" s="355"/>
      <c r="C56" s="163"/>
      <c r="D56" s="83"/>
      <c r="E56" s="122" t="str">
        <f xml:space="preserve"> Time!E$48</f>
        <v>Actuals period flag</v>
      </c>
      <c r="F56" s="357">
        <f xml:space="preserve"> Time!F$48</f>
        <v>0</v>
      </c>
      <c r="G56" s="357" t="str">
        <f xml:space="preserve"> Time!G$48</f>
        <v>flag</v>
      </c>
      <c r="H56" s="357">
        <f xml:space="preserve"> Time!H$48</f>
        <v>0</v>
      </c>
      <c r="I56" s="357">
        <f xml:space="preserve"> Time!I$48</f>
        <v>0</v>
      </c>
      <c r="J56" s="357">
        <f xml:space="preserve"> Time!J$48</f>
        <v>13</v>
      </c>
      <c r="K56" s="357">
        <f xml:space="preserve"> Time!K$48</f>
        <v>0</v>
      </c>
      <c r="L56" s="357">
        <f xml:space="preserve"> Time!L$48</f>
        <v>1</v>
      </c>
      <c r="M56" s="357">
        <f xml:space="preserve"> Time!M$48</f>
        <v>1</v>
      </c>
      <c r="N56" s="357">
        <f xml:space="preserve"> Time!N$48</f>
        <v>1</v>
      </c>
      <c r="O56" s="357">
        <f xml:space="preserve"> Time!O$48</f>
        <v>1</v>
      </c>
      <c r="P56" s="357">
        <f xml:space="preserve"> Time!P$48</f>
        <v>1</v>
      </c>
      <c r="Q56" s="357">
        <f xml:space="preserve"> Time!Q$48</f>
        <v>1</v>
      </c>
      <c r="R56" s="357">
        <f xml:space="preserve"> Time!R$48</f>
        <v>1</v>
      </c>
      <c r="S56" s="357">
        <f xml:space="preserve"> Time!S$48</f>
        <v>1</v>
      </c>
      <c r="T56" s="357">
        <f xml:space="preserve"> Time!T$48</f>
        <v>1</v>
      </c>
      <c r="U56" s="357">
        <f xml:space="preserve"> Time!U$48</f>
        <v>1</v>
      </c>
      <c r="V56" s="357">
        <f xml:space="preserve"> Time!V$48</f>
        <v>1</v>
      </c>
      <c r="W56" s="357">
        <f xml:space="preserve"> Time!W$48</f>
        <v>1</v>
      </c>
      <c r="X56" s="357">
        <f xml:space="preserve"> Time!X$48</f>
        <v>1</v>
      </c>
      <c r="Y56" s="357">
        <f xml:space="preserve"> Time!Y$48</f>
        <v>0</v>
      </c>
      <c r="Z56" s="357">
        <f xml:space="preserve"> Time!Z$48</f>
        <v>0</v>
      </c>
      <c r="AA56" s="357">
        <f xml:space="preserve"> Time!AA$48</f>
        <v>0</v>
      </c>
      <c r="AB56" s="357">
        <f xml:space="preserve"> Time!AB$48</f>
        <v>0</v>
      </c>
      <c r="AC56" s="357">
        <f xml:space="preserve"> Time!AC$48</f>
        <v>0</v>
      </c>
      <c r="AD56" s="357">
        <f xml:space="preserve"> Time!AD$48</f>
        <v>0</v>
      </c>
      <c r="AE56" s="357">
        <f xml:space="preserve"> Time!AE$48</f>
        <v>0</v>
      </c>
      <c r="AF56" s="357">
        <f xml:space="preserve"> Time!AF$48</f>
        <v>0</v>
      </c>
      <c r="AG56" s="357">
        <f xml:space="preserve"> Time!AG$48</f>
        <v>0</v>
      </c>
      <c r="AH56" s="357">
        <f xml:space="preserve"> Time!AH$48</f>
        <v>0</v>
      </c>
      <c r="AI56" s="357">
        <f xml:space="preserve"> Time!AI$48</f>
        <v>0</v>
      </c>
      <c r="AJ56" s="357">
        <f xml:space="preserve"> Time!AJ$48</f>
        <v>0</v>
      </c>
      <c r="AK56" s="357">
        <f xml:space="preserve"> Time!AK$48</f>
        <v>0</v>
      </c>
      <c r="AL56" s="357">
        <f xml:space="preserve"> Time!AL$48</f>
        <v>0</v>
      </c>
      <c r="AM56" s="357">
        <f xml:space="preserve"> Time!AM$48</f>
        <v>0</v>
      </c>
      <c r="AN56" s="357">
        <f xml:space="preserve"> Time!AN$48</f>
        <v>0</v>
      </c>
      <c r="AO56" s="357">
        <f xml:space="preserve"> Time!AO$48</f>
        <v>0</v>
      </c>
      <c r="AP56" s="357">
        <f xml:space="preserve"> Time!AP$48</f>
        <v>0</v>
      </c>
      <c r="AQ56" s="357">
        <f xml:space="preserve"> Time!AQ$48</f>
        <v>0</v>
      </c>
      <c r="AR56" s="357">
        <f xml:space="preserve"> Time!AR$48</f>
        <v>0</v>
      </c>
      <c r="AS56" s="357">
        <f xml:space="preserve"> Time!AS$48</f>
        <v>0</v>
      </c>
      <c r="AT56" s="357">
        <f xml:space="preserve"> Time!AT$48</f>
        <v>0</v>
      </c>
      <c r="AU56" s="357">
        <f xml:space="preserve"> Time!AU$48</f>
        <v>0</v>
      </c>
      <c r="AV56" s="357">
        <f xml:space="preserve"> Time!AV$48</f>
        <v>0</v>
      </c>
      <c r="AW56" s="357">
        <f xml:space="preserve"> Time!AW$48</f>
        <v>0</v>
      </c>
      <c r="AX56" s="357">
        <f xml:space="preserve"> Time!AX$48</f>
        <v>0</v>
      </c>
      <c r="AY56" s="357">
        <f xml:space="preserve"> Time!AY$48</f>
        <v>0</v>
      </c>
      <c r="AZ56" s="357">
        <f xml:space="preserve"> Time!AZ$48</f>
        <v>0</v>
      </c>
      <c r="BA56" s="357">
        <f xml:space="preserve"> Time!BA$48</f>
        <v>0</v>
      </c>
      <c r="BB56" s="357">
        <f xml:space="preserve"> Time!BB$48</f>
        <v>0</v>
      </c>
      <c r="BC56" s="357">
        <f xml:space="preserve"> Time!BC$48</f>
        <v>0</v>
      </c>
      <c r="BD56" s="357">
        <f xml:space="preserve"> Time!BD$48</f>
        <v>0</v>
      </c>
      <c r="BE56" s="357">
        <f xml:space="preserve"> Time!BE$48</f>
        <v>0</v>
      </c>
      <c r="BF56" s="357">
        <f xml:space="preserve"> Time!BF$48</f>
        <v>0</v>
      </c>
      <c r="BG56" s="357">
        <f xml:space="preserve"> Time!BG$48</f>
        <v>0</v>
      </c>
      <c r="BH56" s="357">
        <f xml:space="preserve"> Time!BH$48</f>
        <v>0</v>
      </c>
      <c r="BI56" s="357">
        <f xml:space="preserve"> Time!BI$48</f>
        <v>0</v>
      </c>
      <c r="BJ56" s="357">
        <f xml:space="preserve"> Time!BJ$48</f>
        <v>0</v>
      </c>
      <c r="BK56" s="357">
        <f xml:space="preserve"> Time!BK$48</f>
        <v>0</v>
      </c>
      <c r="BL56" s="357">
        <f xml:space="preserve"> Time!BL$48</f>
        <v>0</v>
      </c>
      <c r="BM56" s="357">
        <f xml:space="preserve"> Time!BM$48</f>
        <v>0</v>
      </c>
      <c r="BN56" s="357">
        <f xml:space="preserve"> Time!BN$48</f>
        <v>0</v>
      </c>
      <c r="BO56" s="357">
        <f xml:space="preserve"> Time!BO$48</f>
        <v>0</v>
      </c>
      <c r="BP56" s="357">
        <f xml:space="preserve"> Time!BP$48</f>
        <v>0</v>
      </c>
      <c r="BQ56" s="357">
        <f xml:space="preserve"> Time!BQ$48</f>
        <v>0</v>
      </c>
      <c r="BR56" s="357">
        <f xml:space="preserve"> Time!BR$48</f>
        <v>0</v>
      </c>
      <c r="BS56" s="357">
        <f xml:space="preserve"> Time!BS$48</f>
        <v>0</v>
      </c>
      <c r="BT56" s="357">
        <f xml:space="preserve"> Time!BT$48</f>
        <v>0</v>
      </c>
      <c r="BU56" s="357">
        <f xml:space="preserve"> Time!BU$48</f>
        <v>0</v>
      </c>
      <c r="BV56" s="357">
        <f xml:space="preserve"> Time!BV$48</f>
        <v>0</v>
      </c>
      <c r="BW56" s="357">
        <f xml:space="preserve"> Time!BW$48</f>
        <v>0</v>
      </c>
      <c r="BX56" s="357">
        <f xml:space="preserve"> Time!BX$48</f>
        <v>0</v>
      </c>
      <c r="BY56" s="357">
        <f xml:space="preserve"> Time!BY$48</f>
        <v>0</v>
      </c>
      <c r="BZ56" s="357">
        <f xml:space="preserve"> Time!BZ$48</f>
        <v>0</v>
      </c>
      <c r="CA56" s="357">
        <f xml:space="preserve"> Time!CA$48</f>
        <v>0</v>
      </c>
      <c r="CB56" s="357">
        <f xml:space="preserve"> Time!CB$48</f>
        <v>0</v>
      </c>
      <c r="CC56" s="357">
        <f xml:space="preserve"> Time!CC$48</f>
        <v>0</v>
      </c>
      <c r="CD56" s="357">
        <f xml:space="preserve"> Time!CD$48</f>
        <v>0</v>
      </c>
      <c r="CE56" s="357">
        <f xml:space="preserve"> Time!CE$48</f>
        <v>0</v>
      </c>
      <c r="CF56" s="357">
        <f xml:space="preserve"> Time!CF$48</f>
        <v>0</v>
      </c>
    </row>
    <row r="57" spans="1:84" s="178" customFormat="1" ht="4.95" customHeight="1" x14ac:dyDescent="0.25">
      <c r="A57" s="333"/>
      <c r="B57" s="350"/>
      <c r="C57" s="183"/>
      <c r="D57" s="186"/>
      <c r="E57" s="181"/>
      <c r="F57" s="181"/>
      <c r="G57" s="181"/>
      <c r="H57" s="181"/>
      <c r="I57" s="181"/>
      <c r="J57" s="334"/>
      <c r="K57" s="334"/>
      <c r="L57" s="334"/>
      <c r="M57" s="334"/>
      <c r="N57" s="334"/>
      <c r="O57" s="334"/>
      <c r="P57" s="334"/>
      <c r="Q57" s="334"/>
      <c r="R57" s="334"/>
      <c r="S57" s="334"/>
      <c r="T57" s="334"/>
      <c r="U57" s="334"/>
      <c r="V57" s="334"/>
      <c r="W57" s="334"/>
      <c r="X57" s="334"/>
      <c r="Y57" s="334"/>
      <c r="Z57" s="334"/>
      <c r="AA57" s="334"/>
      <c r="AB57" s="334"/>
      <c r="AC57" s="334"/>
      <c r="AD57" s="334"/>
      <c r="AE57" s="417"/>
      <c r="AF57" s="417"/>
      <c r="AG57" s="417"/>
      <c r="AH57" s="417"/>
      <c r="AI57" s="417"/>
      <c r="AJ57" s="417"/>
      <c r="AK57" s="417"/>
      <c r="AL57" s="417"/>
      <c r="AM57" s="417"/>
      <c r="AN57" s="417"/>
      <c r="AO57" s="417"/>
      <c r="AP57" s="417"/>
      <c r="AQ57" s="417"/>
      <c r="AR57" s="417"/>
      <c r="AS57" s="417"/>
      <c r="AT57" s="417"/>
      <c r="AU57" s="417"/>
      <c r="AV57" s="417"/>
      <c r="AW57" s="417"/>
      <c r="AX57" s="417"/>
      <c r="AY57" s="417"/>
      <c r="AZ57" s="417"/>
      <c r="BA57" s="417"/>
      <c r="BB57" s="417"/>
      <c r="BC57" s="417"/>
      <c r="BD57" s="417"/>
      <c r="BE57" s="417"/>
      <c r="BF57" s="417"/>
      <c r="BG57" s="417"/>
      <c r="BH57" s="417"/>
      <c r="BI57" s="417"/>
      <c r="BJ57" s="417"/>
      <c r="BK57" s="417"/>
      <c r="BL57" s="417"/>
      <c r="BM57" s="417"/>
      <c r="BN57" s="417"/>
      <c r="BO57" s="417"/>
      <c r="BP57" s="417"/>
      <c r="BQ57" s="417"/>
      <c r="BR57" s="417"/>
      <c r="BS57" s="417"/>
      <c r="BT57" s="417"/>
      <c r="BU57" s="417"/>
      <c r="BV57" s="417"/>
      <c r="BW57" s="417"/>
      <c r="BX57" s="417"/>
      <c r="BY57" s="417"/>
      <c r="BZ57" s="417"/>
      <c r="CA57" s="417"/>
      <c r="CB57" s="417"/>
      <c r="CC57" s="417"/>
      <c r="CD57" s="417"/>
      <c r="CE57" s="417"/>
      <c r="CF57" s="417"/>
    </row>
    <row r="58" spans="1:84" s="59" customFormat="1" x14ac:dyDescent="0.25">
      <c r="A58" s="53"/>
      <c r="B58" s="580"/>
      <c r="C58" s="57"/>
      <c r="D58" s="58"/>
      <c r="E58" s="59" t="str">
        <f xml:space="preserve"> SetUp!$E$25&amp;" - forecast"</f>
        <v>Shoes - forecast</v>
      </c>
      <c r="F58" s="61">
        <f t="shared" ref="F58:G60" si="40" xml:space="preserve"> F51</f>
        <v>0</v>
      </c>
      <c r="G58" s="62" t="str">
        <f t="shared" si="40"/>
        <v>%</v>
      </c>
      <c r="H58" s="62"/>
      <c r="I58" s="62"/>
      <c r="J58" s="552"/>
      <c r="K58" s="552"/>
      <c r="L58" s="583" t="e">
        <f t="shared" ref="L58:AQ58" si="41" xml:space="preserve"> IF(M$56 = 1, #N/A, L51)</f>
        <v>#N/A</v>
      </c>
      <c r="M58" s="583" t="e">
        <f t="shared" si="41"/>
        <v>#N/A</v>
      </c>
      <c r="N58" s="583" t="e">
        <f t="shared" si="41"/>
        <v>#N/A</v>
      </c>
      <c r="O58" s="583" t="e">
        <f t="shared" si="41"/>
        <v>#N/A</v>
      </c>
      <c r="P58" s="583" t="e">
        <f t="shared" si="41"/>
        <v>#N/A</v>
      </c>
      <c r="Q58" s="583" t="e">
        <f t="shared" si="41"/>
        <v>#N/A</v>
      </c>
      <c r="R58" s="583" t="e">
        <f t="shared" si="41"/>
        <v>#N/A</v>
      </c>
      <c r="S58" s="583" t="e">
        <f t="shared" si="41"/>
        <v>#N/A</v>
      </c>
      <c r="T58" s="583" t="e">
        <f t="shared" si="41"/>
        <v>#N/A</v>
      </c>
      <c r="U58" s="583" t="e">
        <f t="shared" si="41"/>
        <v>#N/A</v>
      </c>
      <c r="V58" s="583" t="e">
        <f t="shared" si="41"/>
        <v>#N/A</v>
      </c>
      <c r="W58" s="583" t="e">
        <f t="shared" si="41"/>
        <v>#N/A</v>
      </c>
      <c r="X58" s="583">
        <f t="shared" si="41"/>
        <v>0.41666465314974255</v>
      </c>
      <c r="Y58" s="583">
        <f t="shared" si="41"/>
        <v>0.39916459274423483</v>
      </c>
      <c r="Z58" s="583">
        <f t="shared" si="41"/>
        <v>0.39916459274423483</v>
      </c>
      <c r="AA58" s="583">
        <f t="shared" si="41"/>
        <v>0.39916459274423477</v>
      </c>
      <c r="AB58" s="583">
        <f t="shared" si="41"/>
        <v>0.39916459274423477</v>
      </c>
      <c r="AC58" s="583">
        <f t="shared" si="41"/>
        <v>0.41666465314974255</v>
      </c>
      <c r="AD58" s="583">
        <f t="shared" si="41"/>
        <v>0.4166646531497426</v>
      </c>
      <c r="AE58" s="583">
        <f t="shared" si="41"/>
        <v>0.41666465314974249</v>
      </c>
      <c r="AF58" s="583">
        <f t="shared" si="41"/>
        <v>0.41666465314974255</v>
      </c>
      <c r="AG58" s="583">
        <f t="shared" si="41"/>
        <v>0.41666465314974255</v>
      </c>
      <c r="AH58" s="583">
        <f t="shared" si="41"/>
        <v>0.41666465314974255</v>
      </c>
      <c r="AI58" s="583">
        <f t="shared" si="41"/>
        <v>0.41666465314974255</v>
      </c>
      <c r="AJ58" s="583">
        <f t="shared" si="41"/>
        <v>0.41666465314974255</v>
      </c>
      <c r="AK58" s="583">
        <f t="shared" si="41"/>
        <v>0.40789047086606717</v>
      </c>
      <c r="AL58" s="583">
        <f t="shared" si="41"/>
        <v>0.40789047086606717</v>
      </c>
      <c r="AM58" s="583">
        <f t="shared" si="41"/>
        <v>0.40789047086606717</v>
      </c>
      <c r="AN58" s="583">
        <f t="shared" si="41"/>
        <v>0.40789047086606706</v>
      </c>
      <c r="AO58" s="583">
        <f t="shared" si="41"/>
        <v>0.42518293178860561</v>
      </c>
      <c r="AP58" s="583">
        <f t="shared" si="41"/>
        <v>0.42518293178860567</v>
      </c>
      <c r="AQ58" s="583">
        <f t="shared" si="41"/>
        <v>0.42518293178860567</v>
      </c>
      <c r="AR58" s="583">
        <f t="shared" ref="AR58:BW58" si="42" xml:space="preserve"> IF(AS$56 = 1, #N/A, AR51)</f>
        <v>0.42518293178860567</v>
      </c>
      <c r="AS58" s="583">
        <f t="shared" si="42"/>
        <v>0.42518293178860567</v>
      </c>
      <c r="AT58" s="583">
        <f t="shared" si="42"/>
        <v>0.42518293178860567</v>
      </c>
      <c r="AU58" s="583">
        <f t="shared" si="42"/>
        <v>0.42518293178860567</v>
      </c>
      <c r="AV58" s="583">
        <f t="shared" si="42"/>
        <v>0.42518293178860567</v>
      </c>
      <c r="AW58" s="583">
        <f t="shared" si="42"/>
        <v>0.41656067576543465</v>
      </c>
      <c r="AX58" s="583">
        <f t="shared" si="42"/>
        <v>0.41656067576543465</v>
      </c>
      <c r="AY58" s="583">
        <f t="shared" si="42"/>
        <v>0.41656067576543476</v>
      </c>
      <c r="AZ58" s="583">
        <f t="shared" si="42"/>
        <v>0.41656067576543476</v>
      </c>
      <c r="BA58" s="583">
        <f t="shared" si="42"/>
        <v>0.43355405414119874</v>
      </c>
      <c r="BB58" s="583">
        <f t="shared" si="42"/>
        <v>0.4335540541411988</v>
      </c>
      <c r="BC58" s="583">
        <f t="shared" si="42"/>
        <v>0.43355405414119874</v>
      </c>
      <c r="BD58" s="583">
        <f t="shared" si="42"/>
        <v>0.43355405414119874</v>
      </c>
      <c r="BE58" s="583">
        <f t="shared" si="42"/>
        <v>0.43355405414119874</v>
      </c>
      <c r="BF58" s="583">
        <f t="shared" si="42"/>
        <v>0.43355405414119874</v>
      </c>
      <c r="BG58" s="583">
        <f t="shared" si="42"/>
        <v>0.43355405414119874</v>
      </c>
      <c r="BH58" s="583">
        <f t="shared" si="42"/>
        <v>0.43355405414119874</v>
      </c>
      <c r="BI58" s="583">
        <f t="shared" si="42"/>
        <v>0.42505736495331675</v>
      </c>
      <c r="BJ58" s="583">
        <f t="shared" si="42"/>
        <v>0.42505736495331675</v>
      </c>
      <c r="BK58" s="583">
        <f t="shared" si="42"/>
        <v>0.42505736495331681</v>
      </c>
      <c r="BL58" s="583">
        <f t="shared" si="42"/>
        <v>0.42505736495331681</v>
      </c>
      <c r="BM58" s="583">
        <f t="shared" si="42"/>
        <v>0.44180326694496774</v>
      </c>
      <c r="BN58" s="583">
        <f t="shared" si="42"/>
        <v>0.44180326694496774</v>
      </c>
      <c r="BO58" s="583">
        <f t="shared" si="42"/>
        <v>0.44180326694496774</v>
      </c>
      <c r="BP58" s="583">
        <f t="shared" si="42"/>
        <v>0.44180326694496769</v>
      </c>
      <c r="BQ58" s="583">
        <f t="shared" si="42"/>
        <v>0.44180326694496769</v>
      </c>
      <c r="BR58" s="583">
        <f t="shared" si="42"/>
        <v>0.44180326694496769</v>
      </c>
      <c r="BS58" s="583">
        <f t="shared" si="42"/>
        <v>0.44180326694496769</v>
      </c>
      <c r="BT58" s="583">
        <f t="shared" si="42"/>
        <v>0.44180326694496769</v>
      </c>
      <c r="BU58" s="583">
        <f t="shared" si="42"/>
        <v>0.43343031594914222</v>
      </c>
      <c r="BV58" s="583">
        <f t="shared" si="42"/>
        <v>0.43343031594914222</v>
      </c>
      <c r="BW58" s="583">
        <f t="shared" si="42"/>
        <v>0.43343031594914228</v>
      </c>
      <c r="BX58" s="583">
        <f t="shared" ref="BX58:CF58" si="43" xml:space="preserve"> IF(BY$56 = 1, #N/A, BX51)</f>
        <v>0.43343031594914222</v>
      </c>
      <c r="BY58" s="583">
        <f t="shared" si="43"/>
        <v>0.44993234558169154</v>
      </c>
      <c r="BZ58" s="583">
        <f t="shared" si="43"/>
        <v>0.44993234558169148</v>
      </c>
      <c r="CA58" s="583">
        <f t="shared" si="43"/>
        <v>0.44993234558169148</v>
      </c>
      <c r="CB58" s="583">
        <f t="shared" si="43"/>
        <v>0.44993234558169148</v>
      </c>
      <c r="CC58" s="583">
        <f t="shared" si="43"/>
        <v>0.44993234558169148</v>
      </c>
      <c r="CD58" s="583">
        <f t="shared" si="43"/>
        <v>0.44993234558169148</v>
      </c>
      <c r="CE58" s="583">
        <f t="shared" si="43"/>
        <v>0.44993234558169148</v>
      </c>
      <c r="CF58" s="583">
        <f t="shared" si="43"/>
        <v>0.44993234558169148</v>
      </c>
    </row>
    <row r="59" spans="1:84" s="59" customFormat="1" x14ac:dyDescent="0.25">
      <c r="A59" s="53"/>
      <c r="B59" s="580"/>
      <c r="C59" s="57"/>
      <c r="D59" s="58"/>
      <c r="E59" s="59" t="str">
        <f xml:space="preserve"> SetUp!$E$26&amp;" - forecast"</f>
        <v>Trainers - forecast</v>
      </c>
      <c r="F59" s="61">
        <f t="shared" si="40"/>
        <v>0</v>
      </c>
      <c r="G59" s="62" t="str">
        <f t="shared" si="40"/>
        <v>%</v>
      </c>
      <c r="H59" s="62"/>
      <c r="I59" s="62"/>
      <c r="J59" s="552"/>
      <c r="K59" s="552"/>
      <c r="L59" s="583" t="e">
        <f t="shared" ref="L59:AQ59" si="44" xml:space="preserve"> IF(M$56 = 1, #N/A, L52)</f>
        <v>#N/A</v>
      </c>
      <c r="M59" s="583" t="e">
        <f t="shared" si="44"/>
        <v>#N/A</v>
      </c>
      <c r="N59" s="583" t="e">
        <f t="shared" si="44"/>
        <v>#N/A</v>
      </c>
      <c r="O59" s="583" t="e">
        <f t="shared" si="44"/>
        <v>#N/A</v>
      </c>
      <c r="P59" s="583" t="e">
        <f t="shared" si="44"/>
        <v>#N/A</v>
      </c>
      <c r="Q59" s="583" t="e">
        <f t="shared" si="44"/>
        <v>#N/A</v>
      </c>
      <c r="R59" s="583" t="e">
        <f t="shared" si="44"/>
        <v>#N/A</v>
      </c>
      <c r="S59" s="583" t="e">
        <f t="shared" si="44"/>
        <v>#N/A</v>
      </c>
      <c r="T59" s="583" t="e">
        <f t="shared" si="44"/>
        <v>#N/A</v>
      </c>
      <c r="U59" s="583" t="e">
        <f t="shared" si="44"/>
        <v>#N/A</v>
      </c>
      <c r="V59" s="583" t="e">
        <f t="shared" si="44"/>
        <v>#N/A</v>
      </c>
      <c r="W59" s="583" t="e">
        <f t="shared" si="44"/>
        <v>#N/A</v>
      </c>
      <c r="X59" s="583">
        <f t="shared" si="44"/>
        <v>0.40370164544195908</v>
      </c>
      <c r="Y59" s="583">
        <f t="shared" si="44"/>
        <v>0.40423831396106125</v>
      </c>
      <c r="Z59" s="583">
        <f t="shared" si="44"/>
        <v>0.40423831396106125</v>
      </c>
      <c r="AA59" s="583">
        <f t="shared" si="44"/>
        <v>0.40423831396106125</v>
      </c>
      <c r="AB59" s="583">
        <f t="shared" si="44"/>
        <v>0.40423831396106125</v>
      </c>
      <c r="AC59" s="583">
        <f t="shared" si="44"/>
        <v>0.42159059607870047</v>
      </c>
      <c r="AD59" s="583">
        <f t="shared" si="44"/>
        <v>0.42159059607870042</v>
      </c>
      <c r="AE59" s="583">
        <f t="shared" si="44"/>
        <v>0.42159059607870036</v>
      </c>
      <c r="AF59" s="583">
        <f t="shared" si="44"/>
        <v>0.42159059607870036</v>
      </c>
      <c r="AG59" s="583">
        <f t="shared" si="44"/>
        <v>0.42159059607870036</v>
      </c>
      <c r="AH59" s="583">
        <f t="shared" si="44"/>
        <v>0.42159059607870036</v>
      </c>
      <c r="AI59" s="583">
        <f t="shared" si="44"/>
        <v>0.42159059607870036</v>
      </c>
      <c r="AJ59" s="583">
        <f t="shared" si="44"/>
        <v>0.42159059607870036</v>
      </c>
      <c r="AK59" s="583">
        <f t="shared" si="44"/>
        <v>0.41289050688986484</v>
      </c>
      <c r="AL59" s="583">
        <f t="shared" si="44"/>
        <v>0.41289050688986484</v>
      </c>
      <c r="AM59" s="583">
        <f t="shared" si="44"/>
        <v>0.41289050688986495</v>
      </c>
      <c r="AN59" s="583">
        <f t="shared" si="44"/>
        <v>0.41289050688986478</v>
      </c>
      <c r="AO59" s="583">
        <f t="shared" si="44"/>
        <v>0.43003694258683517</v>
      </c>
      <c r="AP59" s="583">
        <f t="shared" si="44"/>
        <v>0.43003694258683522</v>
      </c>
      <c r="AQ59" s="583">
        <f t="shared" si="44"/>
        <v>0.43003694258683511</v>
      </c>
      <c r="AR59" s="583">
        <f t="shared" ref="AR59:BW59" si="45" xml:space="preserve"> IF(AS$56 = 1, #N/A, AR52)</f>
        <v>0.43003694258683522</v>
      </c>
      <c r="AS59" s="583">
        <f t="shared" si="45"/>
        <v>0.43003694258683522</v>
      </c>
      <c r="AT59" s="583">
        <f t="shared" si="45"/>
        <v>0.43003694258683522</v>
      </c>
      <c r="AU59" s="583">
        <f t="shared" si="45"/>
        <v>0.43003694258683522</v>
      </c>
      <c r="AV59" s="583">
        <f t="shared" si="45"/>
        <v>0.43003694258683522</v>
      </c>
      <c r="AW59" s="583">
        <f t="shared" si="45"/>
        <v>0.42148749672563779</v>
      </c>
      <c r="AX59" s="583">
        <f t="shared" si="45"/>
        <v>0.42148749672563779</v>
      </c>
      <c r="AY59" s="583">
        <f t="shared" si="45"/>
        <v>0.42148749672563773</v>
      </c>
      <c r="AZ59" s="583">
        <f t="shared" si="45"/>
        <v>0.42148749672563784</v>
      </c>
      <c r="BA59" s="583">
        <f t="shared" si="45"/>
        <v>0.43833737546178425</v>
      </c>
      <c r="BB59" s="583">
        <f t="shared" si="45"/>
        <v>0.43833737546178431</v>
      </c>
      <c r="BC59" s="583">
        <f t="shared" si="45"/>
        <v>0.43833737546178431</v>
      </c>
      <c r="BD59" s="583">
        <f t="shared" si="45"/>
        <v>0.43833737546178431</v>
      </c>
      <c r="BE59" s="583">
        <f t="shared" si="45"/>
        <v>0.43833737546178431</v>
      </c>
      <c r="BF59" s="583">
        <f t="shared" si="45"/>
        <v>0.43833737546178431</v>
      </c>
      <c r="BG59" s="583">
        <f t="shared" si="45"/>
        <v>0.43833737546178431</v>
      </c>
      <c r="BH59" s="583">
        <f t="shared" si="45"/>
        <v>0.43833737546178431</v>
      </c>
      <c r="BI59" s="583">
        <f t="shared" si="45"/>
        <v>0.42991243609371105</v>
      </c>
      <c r="BJ59" s="583">
        <f t="shared" si="45"/>
        <v>0.42991243609371105</v>
      </c>
      <c r="BK59" s="583">
        <f t="shared" si="45"/>
        <v>0.4299124360937111</v>
      </c>
      <c r="BL59" s="583">
        <f t="shared" si="45"/>
        <v>0.4299124360937111</v>
      </c>
      <c r="BM59" s="583">
        <f t="shared" si="45"/>
        <v>0.44651692824632144</v>
      </c>
      <c r="BN59" s="583">
        <f t="shared" si="45"/>
        <v>0.44651692824632139</v>
      </c>
      <c r="BO59" s="583">
        <f t="shared" si="45"/>
        <v>0.44651692824632139</v>
      </c>
      <c r="BP59" s="583">
        <f t="shared" si="45"/>
        <v>0.44651692824632139</v>
      </c>
      <c r="BQ59" s="583">
        <f t="shared" si="45"/>
        <v>0.44651692824632139</v>
      </c>
      <c r="BR59" s="583">
        <f t="shared" si="45"/>
        <v>0.44651692824632139</v>
      </c>
      <c r="BS59" s="583">
        <f t="shared" si="45"/>
        <v>0.44651692824632139</v>
      </c>
      <c r="BT59" s="583">
        <f t="shared" si="45"/>
        <v>0.44651692824632139</v>
      </c>
      <c r="BU59" s="583">
        <f t="shared" si="45"/>
        <v>0.43821468217001613</v>
      </c>
      <c r="BV59" s="583">
        <f t="shared" si="45"/>
        <v>0.43821468217001613</v>
      </c>
      <c r="BW59" s="583">
        <f t="shared" si="45"/>
        <v>0.43821468217001619</v>
      </c>
      <c r="BX59" s="583">
        <f t="shared" ref="BX59:CF59" si="46" xml:space="preserve"> IF(BY$56 = 1, #N/A, BX52)</f>
        <v>0.43821468217001619</v>
      </c>
      <c r="BY59" s="583">
        <f t="shared" si="46"/>
        <v>0.45457736133011284</v>
      </c>
      <c r="BZ59" s="583">
        <f t="shared" si="46"/>
        <v>0.45457736133011278</v>
      </c>
      <c r="CA59" s="583">
        <f t="shared" si="46"/>
        <v>0.45457736133011273</v>
      </c>
      <c r="CB59" s="583">
        <f t="shared" si="46"/>
        <v>0.45457736133011284</v>
      </c>
      <c r="CC59" s="583">
        <f t="shared" si="46"/>
        <v>0.45457736133011284</v>
      </c>
      <c r="CD59" s="583">
        <f t="shared" si="46"/>
        <v>0.45457736133011284</v>
      </c>
      <c r="CE59" s="583">
        <f t="shared" si="46"/>
        <v>0.45457736133011284</v>
      </c>
      <c r="CF59" s="583">
        <f t="shared" si="46"/>
        <v>0.45457736133011284</v>
      </c>
    </row>
    <row r="60" spans="1:84" s="59" customFormat="1" x14ac:dyDescent="0.25">
      <c r="A60" s="53"/>
      <c r="B60" s="580"/>
      <c r="C60" s="57"/>
      <c r="D60" s="58"/>
      <c r="E60" s="59" t="str">
        <f xml:space="preserve"> SetUp!$E$27&amp;" - forecast"</f>
        <v>Boots - forecast</v>
      </c>
      <c r="F60" s="61">
        <f t="shared" si="40"/>
        <v>0</v>
      </c>
      <c r="G60" s="62" t="str">
        <f t="shared" si="40"/>
        <v>%</v>
      </c>
      <c r="H60" s="62"/>
      <c r="I60" s="62"/>
      <c r="J60" s="552"/>
      <c r="K60" s="552"/>
      <c r="L60" s="583" t="e">
        <f t="shared" ref="L60:AQ60" si="47" xml:space="preserve"> IF(M$56 = 1, #N/A, L53)</f>
        <v>#N/A</v>
      </c>
      <c r="M60" s="583" t="e">
        <f t="shared" si="47"/>
        <v>#N/A</v>
      </c>
      <c r="N60" s="583" t="e">
        <f t="shared" si="47"/>
        <v>#N/A</v>
      </c>
      <c r="O60" s="583" t="e">
        <f t="shared" si="47"/>
        <v>#N/A</v>
      </c>
      <c r="P60" s="583" t="e">
        <f t="shared" si="47"/>
        <v>#N/A</v>
      </c>
      <c r="Q60" s="583" t="e">
        <f t="shared" si="47"/>
        <v>#N/A</v>
      </c>
      <c r="R60" s="583" t="e">
        <f t="shared" si="47"/>
        <v>#N/A</v>
      </c>
      <c r="S60" s="583" t="e">
        <f t="shared" si="47"/>
        <v>#N/A</v>
      </c>
      <c r="T60" s="583" t="e">
        <f t="shared" si="47"/>
        <v>#N/A</v>
      </c>
      <c r="U60" s="583" t="e">
        <f t="shared" si="47"/>
        <v>#N/A</v>
      </c>
      <c r="V60" s="583" t="e">
        <f t="shared" si="47"/>
        <v>#N/A</v>
      </c>
      <c r="W60" s="583" t="e">
        <f t="shared" si="47"/>
        <v>#N/A</v>
      </c>
      <c r="X60" s="583">
        <f t="shared" si="47"/>
        <v>0.51388721095811873</v>
      </c>
      <c r="Y60" s="583">
        <f t="shared" si="47"/>
        <v>0.54937344455817605</v>
      </c>
      <c r="Z60" s="583">
        <f t="shared" si="47"/>
        <v>0.54937344455817605</v>
      </c>
      <c r="AA60" s="583">
        <f t="shared" si="47"/>
        <v>0.54937344455817605</v>
      </c>
      <c r="AB60" s="583">
        <f t="shared" si="47"/>
        <v>0.54937344455817605</v>
      </c>
      <c r="AC60" s="583">
        <f t="shared" si="47"/>
        <v>0.56249848986230688</v>
      </c>
      <c r="AD60" s="583">
        <f t="shared" si="47"/>
        <v>0.56249848986230688</v>
      </c>
      <c r="AE60" s="583">
        <f t="shared" si="47"/>
        <v>0.56249848986230699</v>
      </c>
      <c r="AF60" s="583">
        <f t="shared" si="47"/>
        <v>0.56249848986230688</v>
      </c>
      <c r="AG60" s="583">
        <f t="shared" si="47"/>
        <v>0.56249848986230688</v>
      </c>
      <c r="AH60" s="583">
        <f t="shared" si="47"/>
        <v>0.56249848986230688</v>
      </c>
      <c r="AI60" s="583">
        <f t="shared" si="47"/>
        <v>0.56249848986230688</v>
      </c>
      <c r="AJ60" s="583">
        <f t="shared" si="47"/>
        <v>0.56249848986230688</v>
      </c>
      <c r="AK60" s="583">
        <f t="shared" si="47"/>
        <v>0.55591785314955033</v>
      </c>
      <c r="AL60" s="583">
        <f t="shared" si="47"/>
        <v>0.55591785314955033</v>
      </c>
      <c r="AM60" s="583">
        <f t="shared" si="47"/>
        <v>0.55591785314955033</v>
      </c>
      <c r="AN60" s="583">
        <f t="shared" si="47"/>
        <v>0.55591785314955033</v>
      </c>
      <c r="AO60" s="583">
        <f t="shared" si="47"/>
        <v>0.56888719884145422</v>
      </c>
      <c r="AP60" s="583">
        <f t="shared" si="47"/>
        <v>0.56888719884145422</v>
      </c>
      <c r="AQ60" s="583">
        <f t="shared" si="47"/>
        <v>0.56888719884145422</v>
      </c>
      <c r="AR60" s="583">
        <f t="shared" ref="AR60:BW60" si="48" xml:space="preserve"> IF(AS$56 = 1, #N/A, AR53)</f>
        <v>0.56888719884145422</v>
      </c>
      <c r="AS60" s="583">
        <f t="shared" si="48"/>
        <v>0.56888719884145422</v>
      </c>
      <c r="AT60" s="583">
        <f t="shared" si="48"/>
        <v>0.56888719884145422</v>
      </c>
      <c r="AU60" s="583">
        <f t="shared" si="48"/>
        <v>0.56888719884145422</v>
      </c>
      <c r="AV60" s="583">
        <f t="shared" si="48"/>
        <v>0.56888719884145422</v>
      </c>
      <c r="AW60" s="583">
        <f t="shared" si="48"/>
        <v>0.56242050682407618</v>
      </c>
      <c r="AX60" s="583">
        <f t="shared" si="48"/>
        <v>0.56242050682407618</v>
      </c>
      <c r="AY60" s="583">
        <f t="shared" si="48"/>
        <v>0.56242050682407596</v>
      </c>
      <c r="AZ60" s="583">
        <f t="shared" si="48"/>
        <v>0.56242050682407607</v>
      </c>
      <c r="BA60" s="583">
        <f t="shared" si="48"/>
        <v>0.57516554060589908</v>
      </c>
      <c r="BB60" s="583">
        <f t="shared" si="48"/>
        <v>0.57516554060589908</v>
      </c>
      <c r="BC60" s="583">
        <f t="shared" si="48"/>
        <v>0.57516554060589908</v>
      </c>
      <c r="BD60" s="583">
        <f t="shared" si="48"/>
        <v>0.57516554060589919</v>
      </c>
      <c r="BE60" s="583">
        <f t="shared" si="48"/>
        <v>0.57516554060589919</v>
      </c>
      <c r="BF60" s="583">
        <f t="shared" si="48"/>
        <v>0.57516554060589919</v>
      </c>
      <c r="BG60" s="583">
        <f t="shared" si="48"/>
        <v>0.57516554060589919</v>
      </c>
      <c r="BH60" s="583">
        <f t="shared" si="48"/>
        <v>0.57516554060589919</v>
      </c>
      <c r="BI60" s="583">
        <f t="shared" si="48"/>
        <v>0.56879302371498763</v>
      </c>
      <c r="BJ60" s="583">
        <f t="shared" si="48"/>
        <v>0.56879302371498763</v>
      </c>
      <c r="BK60" s="583">
        <f t="shared" si="48"/>
        <v>0.56879302371498752</v>
      </c>
      <c r="BL60" s="583">
        <f t="shared" si="48"/>
        <v>0.56879302371498763</v>
      </c>
      <c r="BM60" s="583">
        <f t="shared" si="48"/>
        <v>0.58135245020872583</v>
      </c>
      <c r="BN60" s="583">
        <f t="shared" si="48"/>
        <v>0.58135245020872583</v>
      </c>
      <c r="BO60" s="583">
        <f t="shared" si="48"/>
        <v>0.58135245020872572</v>
      </c>
      <c r="BP60" s="583">
        <f t="shared" si="48"/>
        <v>0.58135245020872583</v>
      </c>
      <c r="BQ60" s="583">
        <f t="shared" si="48"/>
        <v>0.58135245020872583</v>
      </c>
      <c r="BR60" s="583">
        <f t="shared" si="48"/>
        <v>0.58135245020872583</v>
      </c>
      <c r="BS60" s="583">
        <f t="shared" si="48"/>
        <v>0.58135245020872583</v>
      </c>
      <c r="BT60" s="583">
        <f t="shared" si="48"/>
        <v>0.58135245020872583</v>
      </c>
      <c r="BU60" s="583">
        <f t="shared" si="48"/>
        <v>0.57507273696185668</v>
      </c>
      <c r="BV60" s="583">
        <f t="shared" si="48"/>
        <v>0.57507273696185668</v>
      </c>
      <c r="BW60" s="583">
        <f t="shared" si="48"/>
        <v>0.57507273696185668</v>
      </c>
      <c r="BX60" s="583">
        <f t="shared" ref="BX60:CF60" si="49" xml:space="preserve"> IF(BY$56 = 1, #N/A, BX53)</f>
        <v>0.57507273696185668</v>
      </c>
      <c r="BY60" s="583">
        <f t="shared" si="49"/>
        <v>0.58744925918626867</v>
      </c>
      <c r="BZ60" s="583">
        <f t="shared" si="49"/>
        <v>0.58744925918626856</v>
      </c>
      <c r="CA60" s="583">
        <f t="shared" si="49"/>
        <v>0.58744925918626867</v>
      </c>
      <c r="CB60" s="583">
        <f t="shared" si="49"/>
        <v>0.58744925918626867</v>
      </c>
      <c r="CC60" s="583">
        <f t="shared" si="49"/>
        <v>0.58744925918626867</v>
      </c>
      <c r="CD60" s="583">
        <f t="shared" si="49"/>
        <v>0.58744925918626867</v>
      </c>
      <c r="CE60" s="583">
        <f t="shared" si="49"/>
        <v>0.58744925918626867</v>
      </c>
      <c r="CF60" s="583">
        <f t="shared" si="49"/>
        <v>0.58744925918626867</v>
      </c>
    </row>
    <row r="61" spans="1:84" s="59" customFormat="1" x14ac:dyDescent="0.25">
      <c r="A61" s="53"/>
      <c r="B61" s="580"/>
      <c r="C61" s="57"/>
      <c r="D61" s="58"/>
      <c r="E61" s="59" t="s">
        <v>143</v>
      </c>
      <c r="F61" s="61"/>
      <c r="G61" s="62" t="s">
        <v>50</v>
      </c>
      <c r="H61" s="62"/>
      <c r="I61" s="62"/>
      <c r="J61" s="552"/>
      <c r="K61" s="552"/>
      <c r="L61" s="583" t="e">
        <f t="shared" ref="L61:AQ61" si="50" xml:space="preserve"> IF(M$56 = 1, #N/A, L54)</f>
        <v>#N/A</v>
      </c>
      <c r="M61" s="583" t="e">
        <f t="shared" si="50"/>
        <v>#N/A</v>
      </c>
      <c r="N61" s="583" t="e">
        <f t="shared" si="50"/>
        <v>#N/A</v>
      </c>
      <c r="O61" s="583" t="e">
        <f t="shared" si="50"/>
        <v>#N/A</v>
      </c>
      <c r="P61" s="583" t="e">
        <f t="shared" si="50"/>
        <v>#N/A</v>
      </c>
      <c r="Q61" s="583" t="e">
        <f t="shared" si="50"/>
        <v>#N/A</v>
      </c>
      <c r="R61" s="583" t="e">
        <f t="shared" si="50"/>
        <v>#N/A</v>
      </c>
      <c r="S61" s="583" t="e">
        <f t="shared" si="50"/>
        <v>#N/A</v>
      </c>
      <c r="T61" s="583" t="e">
        <f t="shared" si="50"/>
        <v>#N/A</v>
      </c>
      <c r="U61" s="583" t="e">
        <f t="shared" si="50"/>
        <v>#N/A</v>
      </c>
      <c r="V61" s="583" t="e">
        <f t="shared" si="50"/>
        <v>#N/A</v>
      </c>
      <c r="W61" s="583" t="e">
        <f t="shared" si="50"/>
        <v>#N/A</v>
      </c>
      <c r="X61" s="583">
        <f t="shared" si="50"/>
        <v>0.44951396171773061</v>
      </c>
      <c r="Y61" s="583">
        <f t="shared" si="50"/>
        <v>0.46302004463758367</v>
      </c>
      <c r="Z61" s="583">
        <f t="shared" si="50"/>
        <v>0.46302004463758367</v>
      </c>
      <c r="AA61" s="583">
        <f t="shared" si="50"/>
        <v>0.46302004463758356</v>
      </c>
      <c r="AB61" s="583">
        <f t="shared" si="50"/>
        <v>0.46302004463758351</v>
      </c>
      <c r="AC61" s="583">
        <f t="shared" si="50"/>
        <v>0.47866023751221709</v>
      </c>
      <c r="AD61" s="583">
        <f t="shared" si="50"/>
        <v>0.47866023751221709</v>
      </c>
      <c r="AE61" s="583">
        <f t="shared" si="50"/>
        <v>0.4786602375122172</v>
      </c>
      <c r="AF61" s="583">
        <f t="shared" si="50"/>
        <v>0.4786602375122172</v>
      </c>
      <c r="AG61" s="583">
        <f t="shared" si="50"/>
        <v>0.4786602375122172</v>
      </c>
      <c r="AH61" s="583">
        <f t="shared" si="50"/>
        <v>0.4786602375122172</v>
      </c>
      <c r="AI61" s="583">
        <f t="shared" si="50"/>
        <v>0.4786602375122172</v>
      </c>
      <c r="AJ61" s="583">
        <f t="shared" si="50"/>
        <v>0.4786602375122172</v>
      </c>
      <c r="AK61" s="583">
        <f t="shared" si="50"/>
        <v>0.47704995113966026</v>
      </c>
      <c r="AL61" s="583">
        <f t="shared" si="50"/>
        <v>0.47704995113966026</v>
      </c>
      <c r="AM61" s="583">
        <f t="shared" si="50"/>
        <v>0.47704995113966031</v>
      </c>
      <c r="AN61" s="583">
        <f t="shared" si="50"/>
        <v>0.47704995113966026</v>
      </c>
      <c r="AO61" s="583">
        <f t="shared" si="50"/>
        <v>0.49232262087288375</v>
      </c>
      <c r="AP61" s="583">
        <f t="shared" si="50"/>
        <v>0.49232262087288375</v>
      </c>
      <c r="AQ61" s="583">
        <f t="shared" si="50"/>
        <v>0.4923226208728837</v>
      </c>
      <c r="AR61" s="583">
        <f t="shared" ref="AR61:BW61" si="51" xml:space="preserve"> IF(AS$56 = 1, #N/A, AR54)</f>
        <v>0.49232262087288375</v>
      </c>
      <c r="AS61" s="583">
        <f t="shared" si="51"/>
        <v>0.49232262087288375</v>
      </c>
      <c r="AT61" s="583">
        <f t="shared" si="51"/>
        <v>0.49232262087288375</v>
      </c>
      <c r="AU61" s="583">
        <f t="shared" si="51"/>
        <v>0.49232262087288375</v>
      </c>
      <c r="AV61" s="583">
        <f t="shared" si="51"/>
        <v>0.49232262087288375</v>
      </c>
      <c r="AW61" s="583">
        <f t="shared" si="51"/>
        <v>0.49179532557291017</v>
      </c>
      <c r="AX61" s="583">
        <f t="shared" si="51"/>
        <v>0.49179532557291017</v>
      </c>
      <c r="AY61" s="583">
        <f t="shared" si="51"/>
        <v>0.49179532557291017</v>
      </c>
      <c r="AZ61" s="583">
        <f t="shared" si="51"/>
        <v>0.49179532557291022</v>
      </c>
      <c r="BA61" s="583">
        <f t="shared" si="51"/>
        <v>0.50659740346884485</v>
      </c>
      <c r="BB61" s="583">
        <f t="shared" si="51"/>
        <v>0.50659740346884485</v>
      </c>
      <c r="BC61" s="583">
        <f t="shared" si="51"/>
        <v>0.50659740346884485</v>
      </c>
      <c r="BD61" s="583">
        <f t="shared" si="51"/>
        <v>0.50659740346884485</v>
      </c>
      <c r="BE61" s="583">
        <f t="shared" si="51"/>
        <v>0.50659740346884485</v>
      </c>
      <c r="BF61" s="583">
        <f t="shared" si="51"/>
        <v>0.50659740346884485</v>
      </c>
      <c r="BG61" s="583">
        <f t="shared" si="51"/>
        <v>0.50659740346884485</v>
      </c>
      <c r="BH61" s="583">
        <f t="shared" si="51"/>
        <v>0.50659740346884485</v>
      </c>
      <c r="BI61" s="583">
        <f t="shared" si="51"/>
        <v>0.50678094876576729</v>
      </c>
      <c r="BJ61" s="583">
        <f t="shared" si="51"/>
        <v>0.50678094876576729</v>
      </c>
      <c r="BK61" s="583">
        <f t="shared" si="51"/>
        <v>0.50678094876576718</v>
      </c>
      <c r="BL61" s="583">
        <f t="shared" si="51"/>
        <v>0.50678094876576729</v>
      </c>
      <c r="BM61" s="583">
        <f t="shared" si="51"/>
        <v>0.52114655219977402</v>
      </c>
      <c r="BN61" s="583">
        <f t="shared" si="51"/>
        <v>0.5211465521997739</v>
      </c>
      <c r="BO61" s="583">
        <f t="shared" si="51"/>
        <v>0.52114655219977402</v>
      </c>
      <c r="BP61" s="583">
        <f t="shared" si="51"/>
        <v>0.52114655219977402</v>
      </c>
      <c r="BQ61" s="583">
        <f t="shared" si="51"/>
        <v>0.52114655219977402</v>
      </c>
      <c r="BR61" s="583">
        <f t="shared" si="51"/>
        <v>0.52114655219977402</v>
      </c>
      <c r="BS61" s="583">
        <f t="shared" si="51"/>
        <v>0.52114655219977402</v>
      </c>
      <c r="BT61" s="583">
        <f t="shared" si="51"/>
        <v>0.52114655219977402</v>
      </c>
      <c r="BU61" s="583">
        <f t="shared" si="51"/>
        <v>0.52032348250021743</v>
      </c>
      <c r="BV61" s="583">
        <f t="shared" si="51"/>
        <v>0.52032348250021743</v>
      </c>
      <c r="BW61" s="583">
        <f t="shared" si="51"/>
        <v>0.52032348250021754</v>
      </c>
      <c r="BX61" s="583">
        <f t="shared" ref="BX61:CF61" si="52" xml:space="preserve"> IF(BY$56 = 1, #N/A, BX54)</f>
        <v>0.52032348250021743</v>
      </c>
      <c r="BY61" s="583">
        <f t="shared" si="52"/>
        <v>0.5342946432040947</v>
      </c>
      <c r="BZ61" s="583">
        <f t="shared" si="52"/>
        <v>0.5342946432040947</v>
      </c>
      <c r="CA61" s="583">
        <f t="shared" si="52"/>
        <v>0.53429464320409459</v>
      </c>
      <c r="CB61" s="583">
        <f t="shared" si="52"/>
        <v>0.5342946432040947</v>
      </c>
      <c r="CC61" s="583">
        <f t="shared" si="52"/>
        <v>0.5342946432040947</v>
      </c>
      <c r="CD61" s="583">
        <f t="shared" si="52"/>
        <v>0.5342946432040947</v>
      </c>
      <c r="CE61" s="583">
        <f t="shared" si="52"/>
        <v>0.5342946432040947</v>
      </c>
      <c r="CF61" s="583">
        <f t="shared" si="52"/>
        <v>0.5342946432040947</v>
      </c>
    </row>
    <row r="62" spans="1:84" s="178" customFormat="1" x14ac:dyDescent="0.25">
      <c r="A62" s="182"/>
      <c r="B62" s="350"/>
      <c r="C62" s="183"/>
      <c r="D62" s="180"/>
      <c r="E62" s="181"/>
      <c r="F62" s="181"/>
      <c r="G62" s="181"/>
      <c r="H62" s="181"/>
      <c r="I62" s="181"/>
      <c r="J62" s="334"/>
      <c r="K62" s="334"/>
      <c r="L62" s="334"/>
      <c r="M62" s="334"/>
      <c r="N62" s="334"/>
      <c r="O62" s="334"/>
      <c r="P62" s="334"/>
      <c r="Q62" s="334"/>
      <c r="R62" s="334"/>
      <c r="S62" s="334"/>
      <c r="T62" s="334"/>
      <c r="U62" s="334"/>
      <c r="V62" s="334"/>
      <c r="W62" s="334"/>
      <c r="X62" s="334"/>
      <c r="Y62" s="334"/>
      <c r="Z62" s="334"/>
      <c r="AA62" s="334"/>
      <c r="AB62" s="334"/>
      <c r="AC62" s="334"/>
      <c r="AD62" s="334"/>
      <c r="AE62" s="417"/>
      <c r="AF62" s="417"/>
      <c r="AG62" s="417"/>
      <c r="AH62" s="417"/>
      <c r="AI62" s="417"/>
      <c r="AJ62" s="417"/>
      <c r="AK62" s="417"/>
      <c r="AL62" s="417"/>
      <c r="AM62" s="417"/>
      <c r="AN62" s="417"/>
      <c r="AO62" s="417"/>
      <c r="AP62" s="417"/>
      <c r="AQ62" s="417"/>
      <c r="AR62" s="417"/>
      <c r="AS62" s="417"/>
      <c r="AT62" s="417"/>
      <c r="AU62" s="417"/>
      <c r="AV62" s="417"/>
      <c r="AW62" s="417"/>
      <c r="AX62" s="417"/>
      <c r="AY62" s="417"/>
      <c r="AZ62" s="417"/>
      <c r="BA62" s="417"/>
      <c r="BB62" s="417"/>
      <c r="BC62" s="417"/>
      <c r="BD62" s="417"/>
      <c r="BE62" s="417"/>
      <c r="BF62" s="417"/>
      <c r="BG62" s="417"/>
      <c r="BH62" s="417"/>
      <c r="BI62" s="417"/>
      <c r="BJ62" s="417"/>
      <c r="BK62" s="417"/>
      <c r="BL62" s="417"/>
      <c r="BM62" s="417"/>
      <c r="BN62" s="417"/>
      <c r="BO62" s="417"/>
      <c r="BP62" s="417"/>
      <c r="BQ62" s="417"/>
      <c r="BR62" s="417"/>
      <c r="BS62" s="417"/>
      <c r="BT62" s="417"/>
      <c r="BU62" s="417"/>
      <c r="BV62" s="417"/>
      <c r="BW62" s="417"/>
      <c r="BX62" s="417"/>
      <c r="BY62" s="417"/>
      <c r="BZ62" s="417"/>
      <c r="CA62" s="417"/>
      <c r="CB62" s="417"/>
      <c r="CC62" s="417"/>
      <c r="CD62" s="417"/>
      <c r="CE62" s="417"/>
      <c r="CF62" s="417"/>
    </row>
    <row r="63" spans="1:84" s="178" customFormat="1" x14ac:dyDescent="0.25">
      <c r="A63" s="182"/>
      <c r="B63" s="350"/>
      <c r="C63" s="183"/>
      <c r="D63" s="180"/>
      <c r="E63" s="181"/>
      <c r="F63" s="181"/>
      <c r="G63" s="181"/>
      <c r="H63" s="181"/>
      <c r="I63" s="181"/>
      <c r="J63" s="334"/>
      <c r="K63" s="334"/>
      <c r="L63" s="334"/>
      <c r="M63" s="334"/>
      <c r="N63" s="334"/>
      <c r="O63" s="334"/>
      <c r="P63" s="334"/>
      <c r="Q63" s="334"/>
      <c r="R63" s="334"/>
      <c r="S63" s="334"/>
      <c r="T63" s="334"/>
      <c r="U63" s="334"/>
      <c r="V63" s="334"/>
      <c r="W63" s="334"/>
      <c r="X63" s="334"/>
      <c r="Y63" s="334"/>
      <c r="Z63" s="334"/>
      <c r="AA63" s="334"/>
      <c r="AB63" s="334"/>
      <c r="AC63" s="334"/>
      <c r="AD63" s="334"/>
      <c r="AE63" s="417"/>
      <c r="AF63" s="417"/>
      <c r="AG63" s="417"/>
      <c r="AH63" s="417"/>
      <c r="AI63" s="417"/>
      <c r="AJ63" s="417"/>
      <c r="AK63" s="417"/>
      <c r="AL63" s="417"/>
      <c r="AM63" s="417"/>
      <c r="AN63" s="417"/>
      <c r="AO63" s="417"/>
      <c r="AP63" s="417"/>
      <c r="AQ63" s="417"/>
      <c r="AR63" s="417"/>
      <c r="AS63" s="417"/>
      <c r="AT63" s="417"/>
      <c r="AU63" s="417"/>
      <c r="AV63" s="417"/>
      <c r="AW63" s="417"/>
      <c r="AX63" s="417"/>
      <c r="AY63" s="417"/>
      <c r="AZ63" s="417"/>
      <c r="BA63" s="417"/>
      <c r="BB63" s="417"/>
      <c r="BC63" s="417"/>
      <c r="BD63" s="417"/>
      <c r="BE63" s="417"/>
      <c r="BF63" s="417"/>
      <c r="BG63" s="417"/>
      <c r="BH63" s="417"/>
      <c r="BI63" s="417"/>
      <c r="BJ63" s="417"/>
      <c r="BK63" s="417"/>
      <c r="BL63" s="417"/>
      <c r="BM63" s="417"/>
      <c r="BN63" s="417"/>
      <c r="BO63" s="417"/>
      <c r="BP63" s="417"/>
      <c r="BQ63" s="417"/>
      <c r="BR63" s="417"/>
      <c r="BS63" s="417"/>
      <c r="BT63" s="417"/>
      <c r="BU63" s="417"/>
      <c r="BV63" s="417"/>
      <c r="BW63" s="417"/>
      <c r="BX63" s="417"/>
      <c r="BY63" s="417"/>
      <c r="BZ63" s="417"/>
      <c r="CA63" s="417"/>
      <c r="CB63" s="417"/>
      <c r="CC63" s="417"/>
      <c r="CD63" s="417"/>
      <c r="CE63" s="417"/>
      <c r="CF63" s="417"/>
    </row>
    <row r="64" spans="1:84" s="362" customFormat="1" x14ac:dyDescent="0.25">
      <c r="A64" s="368"/>
      <c r="B64" s="375" t="s">
        <v>214</v>
      </c>
      <c r="C64" s="368"/>
      <c r="D64" s="368"/>
      <c r="E64" s="368"/>
      <c r="F64" s="368"/>
      <c r="G64" s="368"/>
      <c r="H64" s="368"/>
      <c r="I64" s="368"/>
      <c r="J64" s="410"/>
      <c r="K64" s="410"/>
      <c r="L64" s="410"/>
      <c r="M64" s="410"/>
      <c r="N64" s="410"/>
      <c r="O64" s="410"/>
      <c r="P64" s="410"/>
      <c r="Q64" s="410"/>
      <c r="R64" s="410"/>
      <c r="S64" s="410"/>
      <c r="T64" s="410"/>
      <c r="U64" s="410"/>
      <c r="V64" s="410"/>
      <c r="W64" s="410"/>
      <c r="X64" s="410"/>
      <c r="Y64" s="410"/>
      <c r="Z64" s="410"/>
      <c r="AA64" s="410"/>
      <c r="AB64" s="410"/>
      <c r="AC64" s="410"/>
      <c r="AD64" s="410"/>
      <c r="AE64" s="410"/>
      <c r="AF64" s="410"/>
      <c r="AG64" s="410"/>
      <c r="AH64" s="410"/>
      <c r="AI64" s="410"/>
      <c r="AJ64" s="410"/>
      <c r="AK64" s="410"/>
      <c r="AL64" s="410"/>
      <c r="AM64" s="410"/>
      <c r="AN64" s="410"/>
      <c r="AO64" s="410"/>
      <c r="AP64" s="410"/>
      <c r="AQ64" s="410"/>
      <c r="AR64" s="410"/>
      <c r="AS64" s="410"/>
      <c r="AT64" s="410"/>
      <c r="AU64" s="410"/>
      <c r="AV64" s="410"/>
      <c r="AW64" s="410"/>
      <c r="AX64" s="410"/>
      <c r="AY64" s="410"/>
      <c r="AZ64" s="410"/>
      <c r="BA64" s="410"/>
      <c r="BB64" s="410"/>
      <c r="BC64" s="410"/>
      <c r="BD64" s="410"/>
      <c r="BE64" s="410"/>
      <c r="BF64" s="410"/>
      <c r="BG64" s="410"/>
      <c r="BH64" s="410"/>
      <c r="BI64" s="410"/>
      <c r="BJ64" s="410"/>
      <c r="BK64" s="410"/>
      <c r="BL64" s="410"/>
      <c r="BM64" s="410"/>
      <c r="BN64" s="410"/>
      <c r="BO64" s="410"/>
      <c r="BP64" s="410"/>
      <c r="BQ64" s="410"/>
      <c r="BR64" s="410"/>
      <c r="BS64" s="410"/>
      <c r="BT64" s="410"/>
      <c r="BU64" s="410"/>
      <c r="BV64" s="410"/>
      <c r="BW64" s="410"/>
      <c r="BX64" s="410"/>
      <c r="BY64" s="410"/>
      <c r="BZ64" s="410"/>
      <c r="CA64" s="410"/>
      <c r="CB64" s="410"/>
      <c r="CC64" s="410"/>
      <c r="CD64" s="410"/>
      <c r="CE64" s="410"/>
      <c r="CF64" s="410"/>
    </row>
    <row r="65" spans="1:84" s="178" customFormat="1" x14ac:dyDescent="0.25">
      <c r="A65" s="182"/>
      <c r="B65" s="350"/>
      <c r="C65" s="183"/>
      <c r="D65" s="180"/>
      <c r="E65" s="181"/>
      <c r="F65" s="181"/>
      <c r="G65" s="181"/>
      <c r="H65" s="181"/>
      <c r="I65" s="181"/>
      <c r="J65" s="334"/>
      <c r="K65" s="334"/>
      <c r="L65" s="334"/>
      <c r="M65" s="334"/>
      <c r="N65" s="334"/>
      <c r="O65" s="334"/>
      <c r="P65" s="334"/>
      <c r="Q65" s="334"/>
      <c r="R65" s="334"/>
      <c r="S65" s="334"/>
      <c r="T65" s="334"/>
      <c r="U65" s="334"/>
      <c r="V65" s="334"/>
      <c r="W65" s="334"/>
      <c r="X65" s="334"/>
      <c r="Y65" s="334"/>
      <c r="Z65" s="334"/>
      <c r="AA65" s="334"/>
      <c r="AB65" s="334"/>
      <c r="AC65" s="334"/>
      <c r="AD65" s="334"/>
      <c r="AE65" s="417"/>
      <c r="AF65" s="417"/>
      <c r="AG65" s="417"/>
      <c r="AH65" s="417"/>
      <c r="AI65" s="417"/>
      <c r="AJ65" s="417"/>
      <c r="AK65" s="417"/>
      <c r="AL65" s="417"/>
      <c r="AM65" s="417"/>
      <c r="AN65" s="417"/>
      <c r="AO65" s="417"/>
      <c r="AP65" s="417"/>
      <c r="AQ65" s="417"/>
      <c r="AR65" s="417"/>
      <c r="AS65" s="417"/>
      <c r="AT65" s="417"/>
      <c r="AU65" s="417"/>
      <c r="AV65" s="417"/>
      <c r="AW65" s="417"/>
      <c r="AX65" s="417"/>
      <c r="AY65" s="417"/>
      <c r="AZ65" s="417"/>
      <c r="BA65" s="417"/>
      <c r="BB65" s="417"/>
      <c r="BC65" s="417"/>
      <c r="BD65" s="417"/>
      <c r="BE65" s="417"/>
      <c r="BF65" s="417"/>
      <c r="BG65" s="417"/>
      <c r="BH65" s="417"/>
      <c r="BI65" s="417"/>
      <c r="BJ65" s="417"/>
      <c r="BK65" s="417"/>
      <c r="BL65" s="417"/>
      <c r="BM65" s="417"/>
      <c r="BN65" s="417"/>
      <c r="BO65" s="417"/>
      <c r="BP65" s="417"/>
      <c r="BQ65" s="417"/>
      <c r="BR65" s="417"/>
      <c r="BS65" s="417"/>
      <c r="BT65" s="417"/>
      <c r="BU65" s="417"/>
      <c r="BV65" s="417"/>
      <c r="BW65" s="417"/>
      <c r="BX65" s="417"/>
      <c r="BY65" s="417"/>
      <c r="BZ65" s="417"/>
      <c r="CA65" s="417"/>
      <c r="CB65" s="417"/>
      <c r="CC65" s="417"/>
      <c r="CD65" s="417"/>
      <c r="CE65" s="417"/>
      <c r="CF65" s="417"/>
    </row>
    <row r="66" spans="1:84" s="384" customFormat="1" x14ac:dyDescent="0.25">
      <c r="A66" s="381"/>
      <c r="B66" s="579"/>
      <c r="C66" s="382"/>
      <c r="D66" s="383"/>
      <c r="E66" s="384" t="str">
        <f xml:space="preserve"> Analysis!E$37</f>
        <v>Gross profit - Shoes</v>
      </c>
      <c r="F66" s="384">
        <f xml:space="preserve"> Analysis!F$37</f>
        <v>0</v>
      </c>
      <c r="G66" s="384" t="str">
        <f xml:space="preserve"> Analysis!G$37</f>
        <v>GBP</v>
      </c>
      <c r="H66" s="384">
        <f xml:space="preserve"> Analysis!H$37</f>
        <v>0</v>
      </c>
      <c r="I66" s="384">
        <f xml:space="preserve"> Analysis!I$37</f>
        <v>0</v>
      </c>
      <c r="J66" s="384">
        <f xml:space="preserve"> Analysis!J$37</f>
        <v>1054804.8700754719</v>
      </c>
      <c r="K66" s="384">
        <f xml:space="preserve"> Analysis!K$37</f>
        <v>0</v>
      </c>
      <c r="L66" s="384">
        <f xml:space="preserve"> Analysis!L$37</f>
        <v>0</v>
      </c>
      <c r="M66" s="384">
        <f xml:space="preserve"> Analysis!M$37</f>
        <v>12994.456832090913</v>
      </c>
      <c r="N66" s="384">
        <f xml:space="preserve"> Analysis!N$37</f>
        <v>12994.456832090913</v>
      </c>
      <c r="O66" s="384">
        <f xml:space="preserve"> Analysis!O$37</f>
        <v>14618.763936102274</v>
      </c>
      <c r="P66" s="384">
        <f xml:space="preserve"> Analysis!P$37</f>
        <v>17867.378144125003</v>
      </c>
      <c r="Q66" s="384">
        <f xml:space="preserve"> Analysis!Q$37</f>
        <v>19210.23608810905</v>
      </c>
      <c r="R66" s="384">
        <f xml:space="preserve"> Analysis!R$37</f>
        <v>17463.850989190047</v>
      </c>
      <c r="S66" s="384">
        <f xml:space="preserve"> Analysis!S$37</f>
        <v>13971.080791352033</v>
      </c>
      <c r="T66" s="384">
        <f xml:space="preserve"> Analysis!T$37</f>
        <v>12224.69569243303</v>
      </c>
      <c r="U66" s="384">
        <f xml:space="preserve"> Analysis!U$37</f>
        <v>12224.69569243303</v>
      </c>
      <c r="V66" s="384">
        <f xml:space="preserve"> Analysis!V$37</f>
        <v>12224.69569243303</v>
      </c>
      <c r="W66" s="384">
        <f xml:space="preserve"> Analysis!W$37</f>
        <v>12224.69569243303</v>
      </c>
      <c r="X66" s="384">
        <f xml:space="preserve"> Analysis!X$37</f>
        <v>12224.69569243303</v>
      </c>
      <c r="Y66" s="384">
        <f xml:space="preserve"> Analysis!Y$37</f>
        <v>12994.456832090913</v>
      </c>
      <c r="Z66" s="384">
        <f xml:space="preserve"> Analysis!Z$37</f>
        <v>12994.456832090913</v>
      </c>
      <c r="AA66" s="384">
        <f xml:space="preserve"> Analysis!AA$37</f>
        <v>14618.763936102274</v>
      </c>
      <c r="AB66" s="384">
        <f xml:space="preserve"> Analysis!AB$37</f>
        <v>17867.378144125003</v>
      </c>
      <c r="AC66" s="384">
        <f xml:space="preserve"> Analysis!AC$37</f>
        <v>19210.23608810905</v>
      </c>
      <c r="AD66" s="384">
        <f xml:space="preserve"> Analysis!AD$37</f>
        <v>17463.850989190047</v>
      </c>
      <c r="AE66" s="384">
        <f xml:space="preserve"> Analysis!AE$37</f>
        <v>13971.080791352033</v>
      </c>
      <c r="AF66" s="384">
        <f xml:space="preserve"> Analysis!AF$37</f>
        <v>12224.69569243303</v>
      </c>
      <c r="AG66" s="384">
        <f xml:space="preserve"> Analysis!AG$37</f>
        <v>12224.69569243303</v>
      </c>
      <c r="AH66" s="384">
        <f xml:space="preserve"> Analysis!AH$37</f>
        <v>12224.69569243303</v>
      </c>
      <c r="AI66" s="384">
        <f xml:space="preserve"> Analysis!AI$37</f>
        <v>12224.69569243303</v>
      </c>
      <c r="AJ66" s="384">
        <f xml:space="preserve"> Analysis!AJ$37</f>
        <v>12224.69569243303</v>
      </c>
      <c r="AK66" s="384">
        <f xml:space="preserve"> Analysis!AK$37</f>
        <v>13403.338310138704</v>
      </c>
      <c r="AL66" s="384">
        <f xml:space="preserve"> Analysis!AL$37</f>
        <v>13403.338310138704</v>
      </c>
      <c r="AM66" s="384">
        <f xml:space="preserve"> Analysis!AM$37</f>
        <v>15078.755598906042</v>
      </c>
      <c r="AN66" s="384">
        <f xml:space="preserve"> Analysis!AN$37</f>
        <v>18429.59017644071</v>
      </c>
      <c r="AO66" s="384">
        <f xml:space="preserve"> Analysis!AO$37</f>
        <v>19788.839939610029</v>
      </c>
      <c r="AP66" s="384">
        <f xml:space="preserve"> Analysis!AP$37</f>
        <v>17989.854490554575</v>
      </c>
      <c r="AQ66" s="384">
        <f xml:space="preserve"> Analysis!AQ$37</f>
        <v>14391.883592443661</v>
      </c>
      <c r="AR66" s="384">
        <f xml:space="preserve"> Analysis!AR$37</f>
        <v>12592.898143388204</v>
      </c>
      <c r="AS66" s="384">
        <f xml:space="preserve"> Analysis!AS$37</f>
        <v>12592.898143388204</v>
      </c>
      <c r="AT66" s="384">
        <f xml:space="preserve"> Analysis!AT$37</f>
        <v>12592.898143388204</v>
      </c>
      <c r="AU66" s="384">
        <f xml:space="preserve"> Analysis!AU$37</f>
        <v>12592.898143388204</v>
      </c>
      <c r="AV66" s="384">
        <f xml:space="preserve"> Analysis!AV$37</f>
        <v>12592.898143388204</v>
      </c>
      <c r="AW66" s="384">
        <f xml:space="preserve"> Analysis!AW$37</f>
        <v>13677.030608210949</v>
      </c>
      <c r="AX66" s="384">
        <f xml:space="preserve"> Analysis!AX$37</f>
        <v>13677.030608210949</v>
      </c>
      <c r="AY66" s="384">
        <f xml:space="preserve"> Analysis!AY$37</f>
        <v>15386.659434237325</v>
      </c>
      <c r="AZ66" s="384">
        <f xml:space="preserve"> Analysis!AZ$37</f>
        <v>18805.917086290061</v>
      </c>
      <c r="BA66" s="384">
        <f xml:space="preserve"> Analysis!BA$37</f>
        <v>20160.287638796053</v>
      </c>
      <c r="BB66" s="384">
        <f xml:space="preserve"> Analysis!BB$37</f>
        <v>18327.534217087323</v>
      </c>
      <c r="BC66" s="384">
        <f xml:space="preserve"> Analysis!BC$37</f>
        <v>14662.027373669855</v>
      </c>
      <c r="BD66" s="384">
        <f xml:space="preserve"> Analysis!BD$37</f>
        <v>12829.273951961124</v>
      </c>
      <c r="BE66" s="384">
        <f xml:space="preserve"> Analysis!BE$37</f>
        <v>12829.273951961124</v>
      </c>
      <c r="BF66" s="384">
        <f xml:space="preserve"> Analysis!BF$37</f>
        <v>12829.273951961124</v>
      </c>
      <c r="BG66" s="384">
        <f xml:space="preserve"> Analysis!BG$37</f>
        <v>12829.273951961124</v>
      </c>
      <c r="BH66" s="384">
        <f xml:space="preserve"> Analysis!BH$37</f>
        <v>12829.273951961124</v>
      </c>
      <c r="BI66" s="384">
        <f xml:space="preserve"> Analysis!BI$37</f>
        <v>13799.697072061026</v>
      </c>
      <c r="BJ66" s="384">
        <f xml:space="preserve"> Analysis!BJ$37</f>
        <v>13799.697072061026</v>
      </c>
      <c r="BK66" s="384">
        <f xml:space="preserve"> Analysis!BK$37</f>
        <v>15524.659206068653</v>
      </c>
      <c r="BL66" s="384">
        <f xml:space="preserve"> Analysis!BL$37</f>
        <v>18974.583474083913</v>
      </c>
      <c r="BM66" s="384">
        <f xml:space="preserve"> Analysis!BM$37</f>
        <v>20313.785076401837</v>
      </c>
      <c r="BN66" s="384">
        <f xml:space="preserve"> Analysis!BN$37</f>
        <v>18467.077342183489</v>
      </c>
      <c r="BO66" s="384">
        <f xml:space="preserve"> Analysis!BO$37</f>
        <v>14773.661873746791</v>
      </c>
      <c r="BP66" s="384">
        <f xml:space="preserve"> Analysis!BP$37</f>
        <v>12926.95413952844</v>
      </c>
      <c r="BQ66" s="384">
        <f xml:space="preserve"> Analysis!BQ$37</f>
        <v>12926.95413952844</v>
      </c>
      <c r="BR66" s="384">
        <f xml:space="preserve"> Analysis!BR$37</f>
        <v>12926.95413952844</v>
      </c>
      <c r="BS66" s="384">
        <f xml:space="preserve"> Analysis!BS$37</f>
        <v>12926.95413952844</v>
      </c>
      <c r="BT66" s="384">
        <f xml:space="preserve"> Analysis!BT$37</f>
        <v>12926.95413952844</v>
      </c>
      <c r="BU66" s="384">
        <f xml:space="preserve"> Analysis!BU$37</f>
        <v>13768.991182535581</v>
      </c>
      <c r="BV66" s="384">
        <f xml:space="preserve"> Analysis!BV$37</f>
        <v>13768.991182535581</v>
      </c>
      <c r="BW66" s="384">
        <f xml:space="preserve"> Analysis!BW$37</f>
        <v>15490.115080352531</v>
      </c>
      <c r="BX66" s="384">
        <f xml:space="preserve"> Analysis!BX$37</f>
        <v>18932.362875986422</v>
      </c>
      <c r="BY66" s="384">
        <f xml:space="preserve"> Analysis!BY$37</f>
        <v>20242.771643854518</v>
      </c>
      <c r="BZ66" s="384">
        <f xml:space="preserve"> Analysis!BZ$37</f>
        <v>18402.519676231379</v>
      </c>
      <c r="CA66" s="384">
        <f xml:space="preserve"> Analysis!CA$37</f>
        <v>14722.015740985102</v>
      </c>
      <c r="CB66" s="384">
        <f xml:space="preserve"> Analysis!CB$37</f>
        <v>12881.763773361965</v>
      </c>
      <c r="CC66" s="384">
        <f xml:space="preserve"> Analysis!CC$37</f>
        <v>12881.763773361965</v>
      </c>
      <c r="CD66" s="384">
        <f xml:space="preserve"> Analysis!CD$37</f>
        <v>12881.763773361965</v>
      </c>
      <c r="CE66" s="384">
        <f xml:space="preserve"> Analysis!CE$37</f>
        <v>12881.763773361965</v>
      </c>
      <c r="CF66" s="384">
        <f xml:space="preserve"> Analysis!CF$37</f>
        <v>12881.763773361965</v>
      </c>
    </row>
    <row r="67" spans="1:84" s="384" customFormat="1" x14ac:dyDescent="0.25">
      <c r="A67" s="381"/>
      <c r="B67" s="579"/>
      <c r="C67" s="382"/>
      <c r="D67" s="383"/>
      <c r="E67" s="384" t="str">
        <f xml:space="preserve"> Analysis!E$38</f>
        <v>Gross profit - Trainers</v>
      </c>
      <c r="F67" s="384">
        <f xml:space="preserve"> Analysis!F$38</f>
        <v>0</v>
      </c>
      <c r="G67" s="384" t="str">
        <f xml:space="preserve"> Analysis!G$38</f>
        <v>GBP</v>
      </c>
      <c r="H67" s="384">
        <f xml:space="preserve"> Analysis!H$38</f>
        <v>0</v>
      </c>
      <c r="I67" s="384">
        <f xml:space="preserve"> Analysis!I$38</f>
        <v>0</v>
      </c>
      <c r="J67" s="384">
        <f xml:space="preserve"> Analysis!J$38</f>
        <v>1002400.6965202144</v>
      </c>
      <c r="K67" s="384">
        <f xml:space="preserve"> Analysis!K$38</f>
        <v>0</v>
      </c>
      <c r="L67" s="384">
        <f xml:space="preserve"> Analysis!L$38</f>
        <v>0</v>
      </c>
      <c r="M67" s="384">
        <f xml:space="preserve"> Analysis!M$38</f>
        <v>8863.1350192805567</v>
      </c>
      <c r="N67" s="384">
        <f xml:space="preserve"> Analysis!N$38</f>
        <v>8863.1350192805567</v>
      </c>
      <c r="O67" s="384">
        <f xml:space="preserve"> Analysis!O$38</f>
        <v>9971.0268966906278</v>
      </c>
      <c r="P67" s="384">
        <f xml:space="preserve"> Analysis!P$38</f>
        <v>12186.810651510768</v>
      </c>
      <c r="Q67" s="384">
        <f xml:space="preserve"> Analysis!Q$38</f>
        <v>13134.431931131709</v>
      </c>
      <c r="R67" s="384">
        <f xml:space="preserve"> Analysis!R$38</f>
        <v>11940.392664665189</v>
      </c>
      <c r="S67" s="384">
        <f xml:space="preserve"> Analysis!S$38</f>
        <v>9552.3141317321515</v>
      </c>
      <c r="T67" s="384">
        <f xml:space="preserve"> Analysis!T$38</f>
        <v>8358.2748652656319</v>
      </c>
      <c r="U67" s="384">
        <f xml:space="preserve"> Analysis!U$38</f>
        <v>8358.2748652656319</v>
      </c>
      <c r="V67" s="384">
        <f xml:space="preserve"> Analysis!V$38</f>
        <v>8358.2748652656319</v>
      </c>
      <c r="W67" s="384">
        <f xml:space="preserve"> Analysis!W$38</f>
        <v>8358.2748652656319</v>
      </c>
      <c r="X67" s="384">
        <f xml:space="preserve"> Analysis!X$38</f>
        <v>8358.2748652656319</v>
      </c>
      <c r="Y67" s="384">
        <f xml:space="preserve"> Analysis!Y$38</f>
        <v>9869.7205666422888</v>
      </c>
      <c r="Z67" s="384">
        <f xml:space="preserve"> Analysis!Z$38</f>
        <v>9869.7205666422888</v>
      </c>
      <c r="AA67" s="384">
        <f xml:space="preserve"> Analysis!AA$38</f>
        <v>11103.435637472576</v>
      </c>
      <c r="AB67" s="384">
        <f xml:space="preserve"> Analysis!AB$38</f>
        <v>13570.865779133146</v>
      </c>
      <c r="AC67" s="384">
        <f xml:space="preserve"> Analysis!AC$38</f>
        <v>14578.00923712119</v>
      </c>
      <c r="AD67" s="384">
        <f xml:space="preserve"> Analysis!AD$38</f>
        <v>13252.735670110171</v>
      </c>
      <c r="AE67" s="384">
        <f xml:space="preserve"> Analysis!AE$38</f>
        <v>10602.188536088135</v>
      </c>
      <c r="AF67" s="384">
        <f xml:space="preserve"> Analysis!AF$38</f>
        <v>9276.9149690771192</v>
      </c>
      <c r="AG67" s="384">
        <f xml:space="preserve"> Analysis!AG$38</f>
        <v>9276.9149690771192</v>
      </c>
      <c r="AH67" s="384">
        <f xml:space="preserve"> Analysis!AH$38</f>
        <v>9276.9149690771192</v>
      </c>
      <c r="AI67" s="384">
        <f xml:space="preserve"> Analysis!AI$38</f>
        <v>9276.9149690771192</v>
      </c>
      <c r="AJ67" s="384">
        <f xml:space="preserve"> Analysis!AJ$38</f>
        <v>9276.9149690771192</v>
      </c>
      <c r="AK67" s="384">
        <f xml:space="preserve"> Analysis!AK$38</f>
        <v>10902.568016222249</v>
      </c>
      <c r="AL67" s="384">
        <f xml:space="preserve"> Analysis!AL$38</f>
        <v>10902.568016222249</v>
      </c>
      <c r="AM67" s="384">
        <f xml:space="preserve"> Analysis!AM$38</f>
        <v>12265.389018250033</v>
      </c>
      <c r="AN67" s="384">
        <f xml:space="preserve"> Analysis!AN$38</f>
        <v>14991.031022305589</v>
      </c>
      <c r="AO67" s="384">
        <f xml:space="preserve"> Analysis!AO$38</f>
        <v>16083.28529628093</v>
      </c>
      <c r="AP67" s="384">
        <f xml:space="preserve"> Analysis!AP$38</f>
        <v>14621.168451164485</v>
      </c>
      <c r="AQ67" s="384">
        <f xml:space="preserve"> Analysis!AQ$38</f>
        <v>11696.934760931585</v>
      </c>
      <c r="AR67" s="384">
        <f xml:space="preserve"> Analysis!AR$38</f>
        <v>10234.81791581514</v>
      </c>
      <c r="AS67" s="384">
        <f xml:space="preserve"> Analysis!AS$38</f>
        <v>10234.81791581514</v>
      </c>
      <c r="AT67" s="384">
        <f xml:space="preserve"> Analysis!AT$38</f>
        <v>10234.81791581514</v>
      </c>
      <c r="AU67" s="384">
        <f xml:space="preserve"> Analysis!AU$38</f>
        <v>10234.81791581514</v>
      </c>
      <c r="AV67" s="384">
        <f xml:space="preserve"> Analysis!AV$38</f>
        <v>10234.81791581514</v>
      </c>
      <c r="AW67" s="384">
        <f xml:space="preserve"> Analysis!AW$38</f>
        <v>12610.830349366795</v>
      </c>
      <c r="AX67" s="384">
        <f xml:space="preserve"> Analysis!AX$38</f>
        <v>12610.830349366795</v>
      </c>
      <c r="AY67" s="384">
        <f xml:space="preserve"> Analysis!AY$38</f>
        <v>14187.184143037641</v>
      </c>
      <c r="AZ67" s="384">
        <f xml:space="preserve"> Analysis!AZ$38</f>
        <v>17339.891730379346</v>
      </c>
      <c r="BA67" s="384">
        <f xml:space="preserve"> Analysis!BA$38</f>
        <v>18574.08433621599</v>
      </c>
      <c r="BB67" s="384">
        <f xml:space="preserve"> Analysis!BB$38</f>
        <v>16885.531214741812</v>
      </c>
      <c r="BC67" s="384">
        <f xml:space="preserve"> Analysis!BC$38</f>
        <v>13508.424971793451</v>
      </c>
      <c r="BD67" s="384">
        <f xml:space="preserve"> Analysis!BD$38</f>
        <v>11819.87185031927</v>
      </c>
      <c r="BE67" s="384">
        <f xml:space="preserve"> Analysis!BE$38</f>
        <v>11819.87185031927</v>
      </c>
      <c r="BF67" s="384">
        <f xml:space="preserve"> Analysis!BF$38</f>
        <v>11819.87185031927</v>
      </c>
      <c r="BG67" s="384">
        <f xml:space="preserve"> Analysis!BG$38</f>
        <v>11819.87185031927</v>
      </c>
      <c r="BH67" s="384">
        <f xml:space="preserve"> Analysis!BH$38</f>
        <v>11819.87185031927</v>
      </c>
      <c r="BI67" s="384">
        <f xml:space="preserve"> Analysis!BI$38</f>
        <v>15236.108633193719</v>
      </c>
      <c r="BJ67" s="384">
        <f xml:space="preserve"> Analysis!BJ$38</f>
        <v>15236.108633193719</v>
      </c>
      <c r="BK67" s="384">
        <f xml:space="preserve"> Analysis!BK$38</f>
        <v>17140.622212342936</v>
      </c>
      <c r="BL67" s="384">
        <f xml:space="preserve"> Analysis!BL$38</f>
        <v>20949.649370641364</v>
      </c>
      <c r="BM67" s="384">
        <f xml:space="preserve"> Analysis!BM$38</f>
        <v>22411.550512254867</v>
      </c>
      <c r="BN67" s="384">
        <f xml:space="preserve"> Analysis!BN$38</f>
        <v>20374.136829322604</v>
      </c>
      <c r="BO67" s="384">
        <f xml:space="preserve"> Analysis!BO$38</f>
        <v>16299.309463458085</v>
      </c>
      <c r="BP67" s="384">
        <f xml:space="preserve"> Analysis!BP$38</f>
        <v>14261.895780525825</v>
      </c>
      <c r="BQ67" s="384">
        <f xml:space="preserve"> Analysis!BQ$38</f>
        <v>14261.895780525825</v>
      </c>
      <c r="BR67" s="384">
        <f xml:space="preserve"> Analysis!BR$38</f>
        <v>14261.895780525825</v>
      </c>
      <c r="BS67" s="384">
        <f xml:space="preserve"> Analysis!BS$38</f>
        <v>14261.895780525825</v>
      </c>
      <c r="BT67" s="384">
        <f xml:space="preserve"> Analysis!BT$38</f>
        <v>14261.895780525825</v>
      </c>
      <c r="BU67" s="384">
        <f xml:space="preserve"> Analysis!BU$38</f>
        <v>19195.500813388564</v>
      </c>
      <c r="BV67" s="384">
        <f xml:space="preserve"> Analysis!BV$38</f>
        <v>19195.500813388564</v>
      </c>
      <c r="BW67" s="384">
        <f xml:space="preserve"> Analysis!BW$38</f>
        <v>21594.938415062134</v>
      </c>
      <c r="BX67" s="384">
        <f xml:space="preserve"> Analysis!BX$38</f>
        <v>26393.813618409273</v>
      </c>
      <c r="BY67" s="384">
        <f xml:space="preserve"> Analysis!BY$38</f>
        <v>28200.723429443577</v>
      </c>
      <c r="BZ67" s="384">
        <f xml:space="preserve"> Analysis!BZ$38</f>
        <v>25637.021299494158</v>
      </c>
      <c r="CA67" s="384">
        <f xml:space="preserve"> Analysis!CA$38</f>
        <v>20509.617039595323</v>
      </c>
      <c r="CB67" s="384">
        <f xml:space="preserve"> Analysis!CB$38</f>
        <v>17945.914909645915</v>
      </c>
      <c r="CC67" s="384">
        <f xml:space="preserve"> Analysis!CC$38</f>
        <v>17945.914909645915</v>
      </c>
      <c r="CD67" s="384">
        <f xml:space="preserve"> Analysis!CD$38</f>
        <v>17945.914909645915</v>
      </c>
      <c r="CE67" s="384">
        <f xml:space="preserve"> Analysis!CE$38</f>
        <v>17945.914909645915</v>
      </c>
      <c r="CF67" s="384">
        <f xml:space="preserve"> Analysis!CF$38</f>
        <v>17945.914909645915</v>
      </c>
    </row>
    <row r="68" spans="1:84" s="384" customFormat="1" x14ac:dyDescent="0.25">
      <c r="A68" s="381"/>
      <c r="B68" s="579"/>
      <c r="C68" s="382"/>
      <c r="D68" s="383"/>
      <c r="E68" s="384" t="str">
        <f xml:space="preserve"> Analysis!E$39</f>
        <v>Gross profit - Boots</v>
      </c>
      <c r="F68" s="384">
        <f xml:space="preserve"> Analysis!F$39</f>
        <v>0</v>
      </c>
      <c r="G68" s="384" t="str">
        <f xml:space="preserve"> Analysis!G$39</f>
        <v>GBP</v>
      </c>
      <c r="H68" s="384">
        <f xml:space="preserve"> Analysis!H$39</f>
        <v>0</v>
      </c>
      <c r="I68" s="384">
        <f xml:space="preserve"> Analysis!I$39</f>
        <v>0</v>
      </c>
      <c r="J68" s="384">
        <f xml:space="preserve"> Analysis!J$39</f>
        <v>2835166.1704705162</v>
      </c>
      <c r="K68" s="384">
        <f xml:space="preserve"> Analysis!K$39</f>
        <v>0</v>
      </c>
      <c r="L68" s="384">
        <f xml:space="preserve"> Analysis!L$39</f>
        <v>0</v>
      </c>
      <c r="M68" s="384">
        <f xml:space="preserve"> Analysis!M$39</f>
        <v>16457.582722920506</v>
      </c>
      <c r="N68" s="384">
        <f xml:space="preserve"> Analysis!N$39</f>
        <v>16457.582722920506</v>
      </c>
      <c r="O68" s="384">
        <f xml:space="preserve"> Analysis!O$39</f>
        <v>18514.780563285578</v>
      </c>
      <c r="P68" s="384">
        <f xml:space="preserve"> Analysis!P$39</f>
        <v>22629.1762440157</v>
      </c>
      <c r="Q68" s="384">
        <f xml:space="preserve"> Analysis!Q$39</f>
        <v>23988.819912299547</v>
      </c>
      <c r="R68" s="384">
        <f xml:space="preserve"> Analysis!R$39</f>
        <v>21808.018102090493</v>
      </c>
      <c r="S68" s="384">
        <f xml:space="preserve"> Analysis!S$39</f>
        <v>17446.414481672397</v>
      </c>
      <c r="T68" s="384">
        <f xml:space="preserve"> Analysis!T$39</f>
        <v>15265.61267146335</v>
      </c>
      <c r="U68" s="384">
        <f xml:space="preserve"> Analysis!U$39</f>
        <v>15265.61267146335</v>
      </c>
      <c r="V68" s="384">
        <f xml:space="preserve"> Analysis!V$39</f>
        <v>15265.61267146335</v>
      </c>
      <c r="W68" s="384">
        <f xml:space="preserve"> Analysis!W$39</f>
        <v>15265.61267146335</v>
      </c>
      <c r="X68" s="384">
        <f xml:space="preserve"> Analysis!X$39</f>
        <v>15265.61267146335</v>
      </c>
      <c r="Y68" s="384">
        <f xml:space="preserve"> Analysis!Y$39</f>
        <v>22355.469522388568</v>
      </c>
      <c r="Z68" s="384">
        <f xml:space="preserve"> Analysis!Z$39</f>
        <v>22355.469522388568</v>
      </c>
      <c r="AA68" s="384">
        <f xml:space="preserve"> Analysis!AA$39</f>
        <v>25149.903212687139</v>
      </c>
      <c r="AB68" s="384">
        <f xml:space="preserve"> Analysis!AB$39</f>
        <v>30738.770593284284</v>
      </c>
      <c r="AC68" s="384">
        <f xml:space="preserve"> Analysis!AC$39</f>
        <v>32417.34302326434</v>
      </c>
      <c r="AD68" s="384">
        <f xml:space="preserve"> Analysis!AD$39</f>
        <v>29470.311839331214</v>
      </c>
      <c r="AE68" s="384">
        <f xml:space="preserve"> Analysis!AE$39</f>
        <v>23576.249471464977</v>
      </c>
      <c r="AF68" s="384">
        <f xml:space="preserve"> Analysis!AF$39</f>
        <v>20629.218287531854</v>
      </c>
      <c r="AG68" s="384">
        <f xml:space="preserve"> Analysis!AG$39</f>
        <v>20629.218287531854</v>
      </c>
      <c r="AH68" s="384">
        <f xml:space="preserve"> Analysis!AH$39</f>
        <v>20629.218287531854</v>
      </c>
      <c r="AI68" s="384">
        <f xml:space="preserve"> Analysis!AI$39</f>
        <v>20629.218287531854</v>
      </c>
      <c r="AJ68" s="384">
        <f xml:space="preserve"> Analysis!AJ$39</f>
        <v>20629.218287531854</v>
      </c>
      <c r="AK68" s="384">
        <f xml:space="preserve"> Analysis!AK$39</f>
        <v>27960.51878049309</v>
      </c>
      <c r="AL68" s="384">
        <f xml:space="preserve"> Analysis!AL$39</f>
        <v>27960.51878049309</v>
      </c>
      <c r="AM68" s="384">
        <f xml:space="preserve"> Analysis!AM$39</f>
        <v>31455.583628054726</v>
      </c>
      <c r="AN68" s="384">
        <f xml:space="preserve"> Analysis!AN$39</f>
        <v>38445.713323178003</v>
      </c>
      <c r="AO68" s="384">
        <f xml:space="preserve"> Analysis!AO$39</f>
        <v>40526.197654559612</v>
      </c>
      <c r="AP68" s="384">
        <f xml:space="preserve"> Analysis!AP$39</f>
        <v>36841.997867781465</v>
      </c>
      <c r="AQ68" s="384">
        <f xml:space="preserve"> Analysis!AQ$39</f>
        <v>29473.598294225165</v>
      </c>
      <c r="AR68" s="384">
        <f xml:space="preserve"> Analysis!AR$39</f>
        <v>25789.398507447029</v>
      </c>
      <c r="AS68" s="384">
        <f xml:space="preserve"> Analysis!AS$39</f>
        <v>25789.398507447029</v>
      </c>
      <c r="AT68" s="384">
        <f xml:space="preserve"> Analysis!AT$39</f>
        <v>25789.398507447029</v>
      </c>
      <c r="AU68" s="384">
        <f xml:space="preserve"> Analysis!AU$39</f>
        <v>25789.398507447029</v>
      </c>
      <c r="AV68" s="384">
        <f xml:space="preserve"> Analysis!AV$39</f>
        <v>25789.398507447029</v>
      </c>
      <c r="AW68" s="384">
        <f xml:space="preserve"> Analysis!AW$39</f>
        <v>36423.205084254194</v>
      </c>
      <c r="AX68" s="384">
        <f xml:space="preserve"> Analysis!AX$39</f>
        <v>36423.205084254194</v>
      </c>
      <c r="AY68" s="384">
        <f xml:space="preserve"> Analysis!AY$39</f>
        <v>40976.105719785955</v>
      </c>
      <c r="AZ68" s="384">
        <f xml:space="preserve"> Analysis!AZ$39</f>
        <v>50081.906990849508</v>
      </c>
      <c r="BA68" s="384">
        <f xml:space="preserve"> Analysis!BA$39</f>
        <v>52753.319557595496</v>
      </c>
      <c r="BB68" s="384">
        <f xml:space="preserve"> Analysis!BB$39</f>
        <v>47957.563234177724</v>
      </c>
      <c r="BC68" s="384">
        <f xml:space="preserve"> Analysis!BC$39</f>
        <v>38366.050587342179</v>
      </c>
      <c r="BD68" s="384">
        <f xml:space="preserve"> Analysis!BD$39</f>
        <v>33570.294263924414</v>
      </c>
      <c r="BE68" s="384">
        <f xml:space="preserve"> Analysis!BE$39</f>
        <v>33570.294263924414</v>
      </c>
      <c r="BF68" s="384">
        <f xml:space="preserve"> Analysis!BF$39</f>
        <v>33570.294263924414</v>
      </c>
      <c r="BG68" s="384">
        <f xml:space="preserve"> Analysis!BG$39</f>
        <v>33570.294263924414</v>
      </c>
      <c r="BH68" s="384">
        <f xml:space="preserve"> Analysis!BH$39</f>
        <v>33570.294263924414</v>
      </c>
      <c r="BI68" s="384">
        <f xml:space="preserve"> Analysis!BI$39</f>
        <v>49323.268685680596</v>
      </c>
      <c r="BJ68" s="384">
        <f xml:space="preserve"> Analysis!BJ$39</f>
        <v>49323.268685680596</v>
      </c>
      <c r="BK68" s="384">
        <f xml:space="preserve"> Analysis!BK$39</f>
        <v>55488.677271390668</v>
      </c>
      <c r="BL68" s="384">
        <f xml:space="preserve"> Analysis!BL$39</f>
        <v>67819.494442810828</v>
      </c>
      <c r="BM68" s="384">
        <f xml:space="preserve"> Analysis!BM$39</f>
        <v>71396.515869683702</v>
      </c>
      <c r="BN68" s="384">
        <f xml:space="preserve"> Analysis!BN$39</f>
        <v>64905.923517894276</v>
      </c>
      <c r="BO68" s="384">
        <f xml:space="preserve"> Analysis!BO$39</f>
        <v>51924.738814315409</v>
      </c>
      <c r="BP68" s="384">
        <f xml:space="preserve"> Analysis!BP$39</f>
        <v>45434.146462525998</v>
      </c>
      <c r="BQ68" s="384">
        <f xml:space="preserve"> Analysis!BQ$39</f>
        <v>45434.146462525998</v>
      </c>
      <c r="BR68" s="384">
        <f xml:space="preserve"> Analysis!BR$39</f>
        <v>45434.146462525998</v>
      </c>
      <c r="BS68" s="384">
        <f xml:space="preserve"> Analysis!BS$39</f>
        <v>45434.146462525998</v>
      </c>
      <c r="BT68" s="384">
        <f xml:space="preserve"> Analysis!BT$39</f>
        <v>45434.146462525998</v>
      </c>
      <c r="BU68" s="384">
        <f xml:space="preserve"> Analysis!BU$39</f>
        <v>66773.008614368184</v>
      </c>
      <c r="BV68" s="384">
        <f xml:space="preserve"> Analysis!BV$39</f>
        <v>66773.008614368184</v>
      </c>
      <c r="BW68" s="384">
        <f xml:space="preserve"> Analysis!BW$39</f>
        <v>75119.634691164203</v>
      </c>
      <c r="BX68" s="384">
        <f xml:space="preserve"> Analysis!BX$39</f>
        <v>91812.886844756242</v>
      </c>
      <c r="BY68" s="384">
        <f xml:space="preserve"> Analysis!BY$39</f>
        <v>96602.518535339055</v>
      </c>
      <c r="BZ68" s="384">
        <f xml:space="preserve"> Analysis!BZ$39</f>
        <v>87820.471395762754</v>
      </c>
      <c r="CA68" s="384">
        <f xml:space="preserve"> Analysis!CA$39</f>
        <v>70256.377116610209</v>
      </c>
      <c r="CB68" s="384">
        <f xml:space="preserve"> Analysis!CB$39</f>
        <v>61474.329977033944</v>
      </c>
      <c r="CC68" s="384">
        <f xml:space="preserve"> Analysis!CC$39</f>
        <v>61474.329977033944</v>
      </c>
      <c r="CD68" s="384">
        <f xml:space="preserve"> Analysis!CD$39</f>
        <v>61474.329977033944</v>
      </c>
      <c r="CE68" s="384">
        <f xml:space="preserve"> Analysis!CE$39</f>
        <v>61474.329977033944</v>
      </c>
      <c r="CF68" s="384">
        <f xml:space="preserve"> Analysis!CF$39</f>
        <v>61474.329977033944</v>
      </c>
    </row>
    <row r="69" spans="1:84" s="384" customFormat="1" x14ac:dyDescent="0.25">
      <c r="A69" s="381"/>
      <c r="B69" s="579"/>
      <c r="C69" s="382"/>
      <c r="D69" s="383"/>
      <c r="E69" s="384" t="str">
        <f xml:space="preserve"> Analysis!E$40</f>
        <v>Gross profit</v>
      </c>
      <c r="F69" s="384">
        <f xml:space="preserve"> Analysis!F$40</f>
        <v>0</v>
      </c>
      <c r="G69" s="384" t="str">
        <f xml:space="preserve"> Analysis!G$40</f>
        <v>GBP</v>
      </c>
      <c r="H69" s="384">
        <f xml:space="preserve"> Analysis!H$40</f>
        <v>0</v>
      </c>
      <c r="I69" s="384">
        <f xml:space="preserve"> Analysis!I$40</f>
        <v>0</v>
      </c>
      <c r="J69" s="384">
        <f xml:space="preserve"> Analysis!J$40</f>
        <v>4892371.7370662019</v>
      </c>
      <c r="K69" s="384">
        <f xml:space="preserve"> Analysis!K$40</f>
        <v>0</v>
      </c>
      <c r="L69" s="384">
        <f xml:space="preserve"> Analysis!L$40</f>
        <v>0</v>
      </c>
      <c r="M69" s="384">
        <f xml:space="preserve"> Analysis!M$40</f>
        <v>38315.174574291974</v>
      </c>
      <c r="N69" s="384">
        <f xml:space="preserve"> Analysis!N$40</f>
        <v>38315.174574291974</v>
      </c>
      <c r="O69" s="384">
        <f xml:space="preserve"> Analysis!O$40</f>
        <v>43104.571396078478</v>
      </c>
      <c r="P69" s="384">
        <f xml:space="preserve"> Analysis!P$40</f>
        <v>52683.365039651471</v>
      </c>
      <c r="Q69" s="384">
        <f xml:space="preserve"> Analysis!Q$40</f>
        <v>56333.487931540309</v>
      </c>
      <c r="R69" s="384">
        <f xml:space="preserve"> Analysis!R$40</f>
        <v>51212.261755945736</v>
      </c>
      <c r="S69" s="384">
        <f xml:space="preserve"> Analysis!S$40</f>
        <v>40969.809404756583</v>
      </c>
      <c r="T69" s="384">
        <f xml:space="preserve"> Analysis!T$40</f>
        <v>35848.583229162017</v>
      </c>
      <c r="U69" s="384">
        <f xml:space="preserve"> Analysis!U$40</f>
        <v>35848.583229162017</v>
      </c>
      <c r="V69" s="384">
        <f xml:space="preserve"> Analysis!V$40</f>
        <v>35848.583229162017</v>
      </c>
      <c r="W69" s="384">
        <f xml:space="preserve"> Analysis!W$40</f>
        <v>35848.583229162017</v>
      </c>
      <c r="X69" s="384">
        <f xml:space="preserve"> Analysis!X$40</f>
        <v>35848.583229162017</v>
      </c>
      <c r="Y69" s="384">
        <f xml:space="preserve"> Analysis!Y$40</f>
        <v>45219.646921121777</v>
      </c>
      <c r="Z69" s="384">
        <f xml:space="preserve"> Analysis!Z$40</f>
        <v>45219.646921121777</v>
      </c>
      <c r="AA69" s="384">
        <f xml:space="preserve"> Analysis!AA$40</f>
        <v>50872.102786261989</v>
      </c>
      <c r="AB69" s="384">
        <f xml:space="preserve"> Analysis!AB$40</f>
        <v>62177.014516542418</v>
      </c>
      <c r="AC69" s="384">
        <f xml:space="preserve"> Analysis!AC$40</f>
        <v>66205.588348494566</v>
      </c>
      <c r="AD69" s="384">
        <f xml:space="preserve"> Analysis!AD$40</f>
        <v>60186.898498631417</v>
      </c>
      <c r="AE69" s="384">
        <f xml:space="preserve"> Analysis!AE$40</f>
        <v>48149.518798905148</v>
      </c>
      <c r="AF69" s="384">
        <f xml:space="preserve"> Analysis!AF$40</f>
        <v>42130.828949042014</v>
      </c>
      <c r="AG69" s="384">
        <f xml:space="preserve"> Analysis!AG$40</f>
        <v>42130.828949042014</v>
      </c>
      <c r="AH69" s="384">
        <f xml:space="preserve"> Analysis!AH$40</f>
        <v>42130.828949042014</v>
      </c>
      <c r="AI69" s="384">
        <f xml:space="preserve"> Analysis!AI$40</f>
        <v>42130.828949042014</v>
      </c>
      <c r="AJ69" s="384">
        <f xml:space="preserve"> Analysis!AJ$40</f>
        <v>42130.828949042014</v>
      </c>
      <c r="AK69" s="384">
        <f xml:space="preserve"> Analysis!AK$40</f>
        <v>52266.42510685404</v>
      </c>
      <c r="AL69" s="384">
        <f xml:space="preserve"> Analysis!AL$40</f>
        <v>52266.42510685404</v>
      </c>
      <c r="AM69" s="384">
        <f xml:space="preserve"> Analysis!AM$40</f>
        <v>58799.728245210805</v>
      </c>
      <c r="AN69" s="384">
        <f xml:space="preserve"> Analysis!AN$40</f>
        <v>71866.334521924306</v>
      </c>
      <c r="AO69" s="384">
        <f xml:space="preserve"> Analysis!AO$40</f>
        <v>76398.322890450581</v>
      </c>
      <c r="AP69" s="384">
        <f xml:space="preserve"> Analysis!AP$40</f>
        <v>69453.020809500522</v>
      </c>
      <c r="AQ69" s="384">
        <f xml:space="preserve"> Analysis!AQ$40</f>
        <v>55562.41664760041</v>
      </c>
      <c r="AR69" s="384">
        <f xml:space="preserve"> Analysis!AR$40</f>
        <v>48617.114566650373</v>
      </c>
      <c r="AS69" s="384">
        <f xml:space="preserve"> Analysis!AS$40</f>
        <v>48617.114566650373</v>
      </c>
      <c r="AT69" s="384">
        <f xml:space="preserve"> Analysis!AT$40</f>
        <v>48617.114566650373</v>
      </c>
      <c r="AU69" s="384">
        <f xml:space="preserve"> Analysis!AU$40</f>
        <v>48617.114566650373</v>
      </c>
      <c r="AV69" s="384">
        <f xml:space="preserve"> Analysis!AV$40</f>
        <v>48617.114566650373</v>
      </c>
      <c r="AW69" s="384">
        <f xml:space="preserve"> Analysis!AW$40</f>
        <v>62711.066041831931</v>
      </c>
      <c r="AX69" s="384">
        <f xml:space="preserve"> Analysis!AX$40</f>
        <v>62711.066041831931</v>
      </c>
      <c r="AY69" s="384">
        <f xml:space="preserve"> Analysis!AY$40</f>
        <v>70549.949297060914</v>
      </c>
      <c r="AZ69" s="384">
        <f xml:space="preserve"> Analysis!AZ$40</f>
        <v>86227.715807518907</v>
      </c>
      <c r="BA69" s="384">
        <f xml:space="preserve"> Analysis!BA$40</f>
        <v>91487.691532607525</v>
      </c>
      <c r="BB69" s="384">
        <f xml:space="preserve"> Analysis!BB$40</f>
        <v>83170.628666006858</v>
      </c>
      <c r="BC69" s="384">
        <f xml:space="preserve"> Analysis!BC$40</f>
        <v>66536.502932805495</v>
      </c>
      <c r="BD69" s="384">
        <f xml:space="preserve"> Analysis!BD$40</f>
        <v>58219.440066204799</v>
      </c>
      <c r="BE69" s="384">
        <f xml:space="preserve"> Analysis!BE$40</f>
        <v>58219.440066204799</v>
      </c>
      <c r="BF69" s="384">
        <f xml:space="preserve"> Analysis!BF$40</f>
        <v>58219.440066204799</v>
      </c>
      <c r="BG69" s="384">
        <f xml:space="preserve"> Analysis!BG$40</f>
        <v>58219.440066204799</v>
      </c>
      <c r="BH69" s="384">
        <f xml:space="preserve"> Analysis!BH$40</f>
        <v>58219.440066204799</v>
      </c>
      <c r="BI69" s="384">
        <f xml:space="preserve"> Analysis!BI$40</f>
        <v>78359.074390935362</v>
      </c>
      <c r="BJ69" s="384">
        <f xml:space="preserve"> Analysis!BJ$40</f>
        <v>78359.074390935362</v>
      </c>
      <c r="BK69" s="384">
        <f xml:space="preserve"> Analysis!BK$40</f>
        <v>88153.958689802268</v>
      </c>
      <c r="BL69" s="384">
        <f xml:space="preserve"> Analysis!BL$40</f>
        <v>107743.72728753611</v>
      </c>
      <c r="BM69" s="384">
        <f xml:space="preserve"> Analysis!BM$40</f>
        <v>114121.85145834042</v>
      </c>
      <c r="BN69" s="384">
        <f xml:space="preserve"> Analysis!BN$40</f>
        <v>103747.13768940035</v>
      </c>
      <c r="BO69" s="384">
        <f xml:space="preserve"> Analysis!BO$40</f>
        <v>82997.710151520296</v>
      </c>
      <c r="BP69" s="384">
        <f xml:space="preserve"> Analysis!BP$40</f>
        <v>72622.996382580255</v>
      </c>
      <c r="BQ69" s="384">
        <f xml:space="preserve"> Analysis!BQ$40</f>
        <v>72622.996382580255</v>
      </c>
      <c r="BR69" s="384">
        <f xml:space="preserve"> Analysis!BR$40</f>
        <v>72622.996382580255</v>
      </c>
      <c r="BS69" s="384">
        <f xml:space="preserve"> Analysis!BS$40</f>
        <v>72622.996382580255</v>
      </c>
      <c r="BT69" s="384">
        <f xml:space="preserve"> Analysis!BT$40</f>
        <v>72622.996382580255</v>
      </c>
      <c r="BU69" s="384">
        <f xml:space="preserve"> Analysis!BU$40</f>
        <v>99737.500610292322</v>
      </c>
      <c r="BV69" s="384">
        <f xml:space="preserve"> Analysis!BV$40</f>
        <v>99737.500610292322</v>
      </c>
      <c r="BW69" s="384">
        <f xml:space="preserve"> Analysis!BW$40</f>
        <v>112204.68818657887</v>
      </c>
      <c r="BX69" s="384">
        <f xml:space="preserve"> Analysis!BX$40</f>
        <v>137139.06333915191</v>
      </c>
      <c r="BY69" s="384">
        <f xml:space="preserve"> Analysis!BY$40</f>
        <v>145046.01360863715</v>
      </c>
      <c r="BZ69" s="384">
        <f xml:space="preserve"> Analysis!BZ$40</f>
        <v>131860.01237148829</v>
      </c>
      <c r="CA69" s="384">
        <f xml:space="preserve"> Analysis!CA$40</f>
        <v>105488.00989719063</v>
      </c>
      <c r="CB69" s="384">
        <f xml:space="preserve"> Analysis!CB$40</f>
        <v>92302.008660041829</v>
      </c>
      <c r="CC69" s="384">
        <f xml:space="preserve"> Analysis!CC$40</f>
        <v>92302.008660041829</v>
      </c>
      <c r="CD69" s="384">
        <f xml:space="preserve"> Analysis!CD$40</f>
        <v>92302.008660041829</v>
      </c>
      <c r="CE69" s="384">
        <f xml:space="preserve"> Analysis!CE$40</f>
        <v>92302.008660041829</v>
      </c>
      <c r="CF69" s="384">
        <f xml:space="preserve"> Analysis!CF$40</f>
        <v>92302.008660041829</v>
      </c>
    </row>
    <row r="70" spans="1:84" s="332" customFormat="1" ht="4.95" customHeight="1" x14ac:dyDescent="0.25">
      <c r="A70" s="333"/>
      <c r="B70" s="350"/>
      <c r="C70" s="337"/>
      <c r="D70" s="344"/>
      <c r="E70" s="335"/>
      <c r="F70" s="335"/>
      <c r="G70" s="335"/>
      <c r="H70" s="335"/>
      <c r="I70" s="335"/>
      <c r="J70" s="649"/>
      <c r="K70" s="649"/>
      <c r="L70" s="649"/>
      <c r="M70" s="649"/>
      <c r="N70" s="649"/>
      <c r="O70" s="649"/>
      <c r="P70" s="649"/>
      <c r="Q70" s="649"/>
      <c r="R70" s="649"/>
      <c r="S70" s="649"/>
      <c r="T70" s="649"/>
      <c r="U70" s="649"/>
      <c r="V70" s="649"/>
      <c r="W70" s="649"/>
      <c r="X70" s="649"/>
      <c r="Y70" s="649"/>
      <c r="Z70" s="649"/>
      <c r="AA70" s="649"/>
      <c r="AB70" s="649"/>
      <c r="AC70" s="649"/>
      <c r="AD70" s="649"/>
      <c r="AE70" s="647"/>
      <c r="AF70" s="647"/>
      <c r="AG70" s="647"/>
      <c r="AH70" s="647"/>
      <c r="AI70" s="647"/>
      <c r="AJ70" s="647"/>
      <c r="AK70" s="647"/>
      <c r="AL70" s="647"/>
      <c r="AM70" s="647"/>
      <c r="AN70" s="647"/>
      <c r="AO70" s="647"/>
      <c r="AP70" s="647"/>
      <c r="AQ70" s="647"/>
      <c r="AR70" s="647"/>
      <c r="AS70" s="647"/>
      <c r="AT70" s="647"/>
      <c r="AU70" s="647"/>
      <c r="AV70" s="647"/>
      <c r="AW70" s="647"/>
      <c r="AX70" s="647"/>
      <c r="AY70" s="647"/>
      <c r="AZ70" s="647"/>
      <c r="BA70" s="647"/>
      <c r="BB70" s="647"/>
      <c r="BC70" s="647"/>
      <c r="BD70" s="647"/>
      <c r="BE70" s="647"/>
      <c r="BF70" s="647"/>
      <c r="BG70" s="647"/>
      <c r="BH70" s="647"/>
      <c r="BI70" s="647"/>
      <c r="BJ70" s="647"/>
      <c r="BK70" s="647"/>
      <c r="BL70" s="647"/>
      <c r="BM70" s="647"/>
      <c r="BN70" s="647"/>
      <c r="BO70" s="647"/>
      <c r="BP70" s="647"/>
      <c r="BQ70" s="647"/>
      <c r="BR70" s="647"/>
      <c r="BS70" s="647"/>
      <c r="BT70" s="647"/>
      <c r="BU70" s="647"/>
      <c r="BV70" s="647"/>
      <c r="BW70" s="647"/>
      <c r="BX70" s="647"/>
      <c r="BY70" s="647"/>
      <c r="BZ70" s="647"/>
      <c r="CA70" s="647"/>
      <c r="CB70" s="647"/>
      <c r="CC70" s="647"/>
      <c r="CD70" s="647"/>
      <c r="CE70" s="647"/>
      <c r="CF70" s="647"/>
    </row>
    <row r="71" spans="1:84" s="349" customFormat="1" x14ac:dyDescent="0.25">
      <c r="A71" s="347"/>
      <c r="B71" s="355"/>
      <c r="C71" s="365"/>
      <c r="D71" s="352"/>
      <c r="E71" s="357" t="str">
        <f xml:space="preserve"> Time!E$48</f>
        <v>Actuals period flag</v>
      </c>
      <c r="F71" s="357">
        <f xml:space="preserve"> Time!F$48</f>
        <v>0</v>
      </c>
      <c r="G71" s="357" t="str">
        <f xml:space="preserve"> Time!G$48</f>
        <v>flag</v>
      </c>
      <c r="H71" s="357">
        <f xml:space="preserve"> Time!H$48</f>
        <v>0</v>
      </c>
      <c r="I71" s="357">
        <f xml:space="preserve"> Time!I$48</f>
        <v>0</v>
      </c>
      <c r="J71" s="653">
        <f xml:space="preserve"> Time!J$48</f>
        <v>13</v>
      </c>
      <c r="K71" s="653">
        <f xml:space="preserve"> Time!K$48</f>
        <v>0</v>
      </c>
      <c r="L71" s="653">
        <f xml:space="preserve"> Time!L$48</f>
        <v>1</v>
      </c>
      <c r="M71" s="653">
        <f xml:space="preserve"> Time!M$48</f>
        <v>1</v>
      </c>
      <c r="N71" s="653">
        <f xml:space="preserve"> Time!N$48</f>
        <v>1</v>
      </c>
      <c r="O71" s="653">
        <f xml:space="preserve"> Time!O$48</f>
        <v>1</v>
      </c>
      <c r="P71" s="653">
        <f xml:space="preserve"> Time!P$48</f>
        <v>1</v>
      </c>
      <c r="Q71" s="653">
        <f xml:space="preserve"> Time!Q$48</f>
        <v>1</v>
      </c>
      <c r="R71" s="653">
        <f xml:space="preserve"> Time!R$48</f>
        <v>1</v>
      </c>
      <c r="S71" s="653">
        <f xml:space="preserve"> Time!S$48</f>
        <v>1</v>
      </c>
      <c r="T71" s="653">
        <f xml:space="preserve"> Time!T$48</f>
        <v>1</v>
      </c>
      <c r="U71" s="653">
        <f xml:space="preserve"> Time!U$48</f>
        <v>1</v>
      </c>
      <c r="V71" s="653">
        <f xml:space="preserve"> Time!V$48</f>
        <v>1</v>
      </c>
      <c r="W71" s="653">
        <f xml:space="preserve"> Time!W$48</f>
        <v>1</v>
      </c>
      <c r="X71" s="653">
        <f xml:space="preserve"> Time!X$48</f>
        <v>1</v>
      </c>
      <c r="Y71" s="653">
        <f xml:space="preserve"> Time!Y$48</f>
        <v>0</v>
      </c>
      <c r="Z71" s="653">
        <f xml:space="preserve"> Time!Z$48</f>
        <v>0</v>
      </c>
      <c r="AA71" s="653">
        <f xml:space="preserve"> Time!AA$48</f>
        <v>0</v>
      </c>
      <c r="AB71" s="653">
        <f xml:space="preserve"> Time!AB$48</f>
        <v>0</v>
      </c>
      <c r="AC71" s="653">
        <f xml:space="preserve"> Time!AC$48</f>
        <v>0</v>
      </c>
      <c r="AD71" s="653">
        <f xml:space="preserve"> Time!AD$48</f>
        <v>0</v>
      </c>
      <c r="AE71" s="653">
        <f xml:space="preserve"> Time!AE$48</f>
        <v>0</v>
      </c>
      <c r="AF71" s="653">
        <f xml:space="preserve"> Time!AF$48</f>
        <v>0</v>
      </c>
      <c r="AG71" s="653">
        <f xml:space="preserve"> Time!AG$48</f>
        <v>0</v>
      </c>
      <c r="AH71" s="653">
        <f xml:space="preserve"> Time!AH$48</f>
        <v>0</v>
      </c>
      <c r="AI71" s="653">
        <f xml:space="preserve"> Time!AI$48</f>
        <v>0</v>
      </c>
      <c r="AJ71" s="653">
        <f xml:space="preserve"> Time!AJ$48</f>
        <v>0</v>
      </c>
      <c r="AK71" s="653">
        <f xml:space="preserve"> Time!AK$48</f>
        <v>0</v>
      </c>
      <c r="AL71" s="653">
        <f xml:space="preserve"> Time!AL$48</f>
        <v>0</v>
      </c>
      <c r="AM71" s="653">
        <f xml:space="preserve"> Time!AM$48</f>
        <v>0</v>
      </c>
      <c r="AN71" s="653">
        <f xml:space="preserve"> Time!AN$48</f>
        <v>0</v>
      </c>
      <c r="AO71" s="653">
        <f xml:space="preserve"> Time!AO$48</f>
        <v>0</v>
      </c>
      <c r="AP71" s="653">
        <f xml:space="preserve"> Time!AP$48</f>
        <v>0</v>
      </c>
      <c r="AQ71" s="653">
        <f xml:space="preserve"> Time!AQ$48</f>
        <v>0</v>
      </c>
      <c r="AR71" s="653">
        <f xml:space="preserve"> Time!AR$48</f>
        <v>0</v>
      </c>
      <c r="AS71" s="653">
        <f xml:space="preserve"> Time!AS$48</f>
        <v>0</v>
      </c>
      <c r="AT71" s="653">
        <f xml:space="preserve"> Time!AT$48</f>
        <v>0</v>
      </c>
      <c r="AU71" s="653">
        <f xml:space="preserve"> Time!AU$48</f>
        <v>0</v>
      </c>
      <c r="AV71" s="653">
        <f xml:space="preserve"> Time!AV$48</f>
        <v>0</v>
      </c>
      <c r="AW71" s="653">
        <f xml:space="preserve"> Time!AW$48</f>
        <v>0</v>
      </c>
      <c r="AX71" s="653">
        <f xml:space="preserve"> Time!AX$48</f>
        <v>0</v>
      </c>
      <c r="AY71" s="653">
        <f xml:space="preserve"> Time!AY$48</f>
        <v>0</v>
      </c>
      <c r="AZ71" s="653">
        <f xml:space="preserve"> Time!AZ$48</f>
        <v>0</v>
      </c>
      <c r="BA71" s="653">
        <f xml:space="preserve"> Time!BA$48</f>
        <v>0</v>
      </c>
      <c r="BB71" s="653">
        <f xml:space="preserve"> Time!BB$48</f>
        <v>0</v>
      </c>
      <c r="BC71" s="653">
        <f xml:space="preserve"> Time!BC$48</f>
        <v>0</v>
      </c>
      <c r="BD71" s="653">
        <f xml:space="preserve"> Time!BD$48</f>
        <v>0</v>
      </c>
      <c r="BE71" s="653">
        <f xml:space="preserve"> Time!BE$48</f>
        <v>0</v>
      </c>
      <c r="BF71" s="653">
        <f xml:space="preserve"> Time!BF$48</f>
        <v>0</v>
      </c>
      <c r="BG71" s="653">
        <f xml:space="preserve"> Time!BG$48</f>
        <v>0</v>
      </c>
      <c r="BH71" s="653">
        <f xml:space="preserve"> Time!BH$48</f>
        <v>0</v>
      </c>
      <c r="BI71" s="653">
        <f xml:space="preserve"> Time!BI$48</f>
        <v>0</v>
      </c>
      <c r="BJ71" s="653">
        <f xml:space="preserve"> Time!BJ$48</f>
        <v>0</v>
      </c>
      <c r="BK71" s="653">
        <f xml:space="preserve"> Time!BK$48</f>
        <v>0</v>
      </c>
      <c r="BL71" s="653">
        <f xml:space="preserve"> Time!BL$48</f>
        <v>0</v>
      </c>
      <c r="BM71" s="653">
        <f xml:space="preserve"> Time!BM$48</f>
        <v>0</v>
      </c>
      <c r="BN71" s="653">
        <f xml:space="preserve"> Time!BN$48</f>
        <v>0</v>
      </c>
      <c r="BO71" s="653">
        <f xml:space="preserve"> Time!BO$48</f>
        <v>0</v>
      </c>
      <c r="BP71" s="653">
        <f xml:space="preserve"> Time!BP$48</f>
        <v>0</v>
      </c>
      <c r="BQ71" s="653">
        <f xml:space="preserve"> Time!BQ$48</f>
        <v>0</v>
      </c>
      <c r="BR71" s="653">
        <f xml:space="preserve"> Time!BR$48</f>
        <v>0</v>
      </c>
      <c r="BS71" s="653">
        <f xml:space="preserve"> Time!BS$48</f>
        <v>0</v>
      </c>
      <c r="BT71" s="653">
        <f xml:space="preserve"> Time!BT$48</f>
        <v>0</v>
      </c>
      <c r="BU71" s="653">
        <f xml:space="preserve"> Time!BU$48</f>
        <v>0</v>
      </c>
      <c r="BV71" s="653">
        <f xml:space="preserve"> Time!BV$48</f>
        <v>0</v>
      </c>
      <c r="BW71" s="653">
        <f xml:space="preserve"> Time!BW$48</f>
        <v>0</v>
      </c>
      <c r="BX71" s="653">
        <f xml:space="preserve"> Time!BX$48</f>
        <v>0</v>
      </c>
      <c r="BY71" s="653">
        <f xml:space="preserve"> Time!BY$48</f>
        <v>0</v>
      </c>
      <c r="BZ71" s="653">
        <f xml:space="preserve"> Time!BZ$48</f>
        <v>0</v>
      </c>
      <c r="CA71" s="653">
        <f xml:space="preserve"> Time!CA$48</f>
        <v>0</v>
      </c>
      <c r="CB71" s="653">
        <f xml:space="preserve"> Time!CB$48</f>
        <v>0</v>
      </c>
      <c r="CC71" s="653">
        <f xml:space="preserve"> Time!CC$48</f>
        <v>0</v>
      </c>
      <c r="CD71" s="653">
        <f xml:space="preserve"> Time!CD$48</f>
        <v>0</v>
      </c>
      <c r="CE71" s="653">
        <f xml:space="preserve"> Time!CE$48</f>
        <v>0</v>
      </c>
      <c r="CF71" s="653">
        <f xml:space="preserve"> Time!CF$48</f>
        <v>0</v>
      </c>
    </row>
    <row r="72" spans="1:84" s="332" customFormat="1" ht="4.95" customHeight="1" x14ac:dyDescent="0.25">
      <c r="A72" s="333"/>
      <c r="B72" s="350"/>
      <c r="C72" s="337"/>
      <c r="D72" s="344"/>
      <c r="E72" s="335"/>
      <c r="F72" s="335"/>
      <c r="G72" s="335"/>
      <c r="H72" s="335"/>
      <c r="I72" s="335"/>
      <c r="J72" s="649"/>
      <c r="K72" s="649"/>
      <c r="L72" s="649"/>
      <c r="M72" s="649"/>
      <c r="N72" s="649"/>
      <c r="O72" s="649"/>
      <c r="P72" s="649"/>
      <c r="Q72" s="649"/>
      <c r="R72" s="649"/>
      <c r="S72" s="649"/>
      <c r="T72" s="649"/>
      <c r="U72" s="649"/>
      <c r="V72" s="649"/>
      <c r="W72" s="649"/>
      <c r="X72" s="649"/>
      <c r="Y72" s="649"/>
      <c r="Z72" s="649"/>
      <c r="AA72" s="649"/>
      <c r="AB72" s="649"/>
      <c r="AC72" s="649"/>
      <c r="AD72" s="649"/>
      <c r="AE72" s="647"/>
      <c r="AF72" s="647"/>
      <c r="AG72" s="647"/>
      <c r="AH72" s="647"/>
      <c r="AI72" s="647"/>
      <c r="AJ72" s="647"/>
      <c r="AK72" s="647"/>
      <c r="AL72" s="647"/>
      <c r="AM72" s="647"/>
      <c r="AN72" s="647"/>
      <c r="AO72" s="647"/>
      <c r="AP72" s="647"/>
      <c r="AQ72" s="647"/>
      <c r="AR72" s="647"/>
      <c r="AS72" s="647"/>
      <c r="AT72" s="647"/>
      <c r="AU72" s="647"/>
      <c r="AV72" s="647"/>
      <c r="AW72" s="647"/>
      <c r="AX72" s="647"/>
      <c r="AY72" s="647"/>
      <c r="AZ72" s="647"/>
      <c r="BA72" s="647"/>
      <c r="BB72" s="647"/>
      <c r="BC72" s="647"/>
      <c r="BD72" s="647"/>
      <c r="BE72" s="647"/>
      <c r="BF72" s="647"/>
      <c r="BG72" s="647"/>
      <c r="BH72" s="647"/>
      <c r="BI72" s="647"/>
      <c r="BJ72" s="647"/>
      <c r="BK72" s="647"/>
      <c r="BL72" s="647"/>
      <c r="BM72" s="647"/>
      <c r="BN72" s="647"/>
      <c r="BO72" s="647"/>
      <c r="BP72" s="647"/>
      <c r="BQ72" s="647"/>
      <c r="BR72" s="647"/>
      <c r="BS72" s="647"/>
      <c r="BT72" s="647"/>
      <c r="BU72" s="647"/>
      <c r="BV72" s="647"/>
      <c r="BW72" s="647"/>
      <c r="BX72" s="647"/>
      <c r="BY72" s="647"/>
      <c r="BZ72" s="647"/>
      <c r="CA72" s="647"/>
      <c r="CB72" s="647"/>
      <c r="CC72" s="647"/>
      <c r="CD72" s="647"/>
      <c r="CE72" s="647"/>
      <c r="CF72" s="647"/>
    </row>
    <row r="73" spans="1:84" s="332" customFormat="1" x14ac:dyDescent="0.25">
      <c r="A73" s="333"/>
      <c r="B73" s="350"/>
      <c r="C73" s="337"/>
      <c r="D73" s="344"/>
      <c r="E73" s="339" t="str">
        <f xml:space="preserve"> SetUp!$E$25&amp;" - actuals"</f>
        <v>Shoes - actuals</v>
      </c>
      <c r="F73" s="335">
        <f t="shared" ref="F73:G75" si="53" xml:space="preserve"> F67</f>
        <v>0</v>
      </c>
      <c r="G73" s="335" t="str">
        <f t="shared" si="53"/>
        <v>GBP</v>
      </c>
      <c r="H73" s="335"/>
      <c r="I73" s="335"/>
      <c r="J73" s="649"/>
      <c r="K73" s="649"/>
      <c r="L73" s="649">
        <f t="shared" ref="L73:AQ73" si="54" xml:space="preserve"> IF(L$71 = 1, L66, #N/A)</f>
        <v>0</v>
      </c>
      <c r="M73" s="649">
        <f t="shared" si="54"/>
        <v>12994.456832090913</v>
      </c>
      <c r="N73" s="649">
        <f t="shared" si="54"/>
        <v>12994.456832090913</v>
      </c>
      <c r="O73" s="649">
        <f t="shared" si="54"/>
        <v>14618.763936102274</v>
      </c>
      <c r="P73" s="649">
        <f t="shared" si="54"/>
        <v>17867.378144125003</v>
      </c>
      <c r="Q73" s="649">
        <f t="shared" si="54"/>
        <v>19210.23608810905</v>
      </c>
      <c r="R73" s="649">
        <f t="shared" si="54"/>
        <v>17463.850989190047</v>
      </c>
      <c r="S73" s="649">
        <f t="shared" si="54"/>
        <v>13971.080791352033</v>
      </c>
      <c r="T73" s="649">
        <f t="shared" si="54"/>
        <v>12224.69569243303</v>
      </c>
      <c r="U73" s="649">
        <f t="shared" si="54"/>
        <v>12224.69569243303</v>
      </c>
      <c r="V73" s="649">
        <f t="shared" si="54"/>
        <v>12224.69569243303</v>
      </c>
      <c r="W73" s="649">
        <f t="shared" si="54"/>
        <v>12224.69569243303</v>
      </c>
      <c r="X73" s="649">
        <f t="shared" si="54"/>
        <v>12224.69569243303</v>
      </c>
      <c r="Y73" s="649" t="e">
        <f t="shared" si="54"/>
        <v>#N/A</v>
      </c>
      <c r="Z73" s="649" t="e">
        <f t="shared" si="54"/>
        <v>#N/A</v>
      </c>
      <c r="AA73" s="649" t="e">
        <f t="shared" si="54"/>
        <v>#N/A</v>
      </c>
      <c r="AB73" s="649" t="e">
        <f t="shared" si="54"/>
        <v>#N/A</v>
      </c>
      <c r="AC73" s="649" t="e">
        <f t="shared" si="54"/>
        <v>#N/A</v>
      </c>
      <c r="AD73" s="649" t="e">
        <f t="shared" si="54"/>
        <v>#N/A</v>
      </c>
      <c r="AE73" s="649" t="e">
        <f t="shared" si="54"/>
        <v>#N/A</v>
      </c>
      <c r="AF73" s="649" t="e">
        <f t="shared" si="54"/>
        <v>#N/A</v>
      </c>
      <c r="AG73" s="649" t="e">
        <f t="shared" si="54"/>
        <v>#N/A</v>
      </c>
      <c r="AH73" s="649" t="e">
        <f t="shared" si="54"/>
        <v>#N/A</v>
      </c>
      <c r="AI73" s="649" t="e">
        <f t="shared" si="54"/>
        <v>#N/A</v>
      </c>
      <c r="AJ73" s="649" t="e">
        <f t="shared" si="54"/>
        <v>#N/A</v>
      </c>
      <c r="AK73" s="649" t="e">
        <f t="shared" si="54"/>
        <v>#N/A</v>
      </c>
      <c r="AL73" s="649" t="e">
        <f t="shared" si="54"/>
        <v>#N/A</v>
      </c>
      <c r="AM73" s="649" t="e">
        <f t="shared" si="54"/>
        <v>#N/A</v>
      </c>
      <c r="AN73" s="649" t="e">
        <f t="shared" si="54"/>
        <v>#N/A</v>
      </c>
      <c r="AO73" s="649" t="e">
        <f t="shared" si="54"/>
        <v>#N/A</v>
      </c>
      <c r="AP73" s="649" t="e">
        <f t="shared" si="54"/>
        <v>#N/A</v>
      </c>
      <c r="AQ73" s="649" t="e">
        <f t="shared" si="54"/>
        <v>#N/A</v>
      </c>
      <c r="AR73" s="649" t="e">
        <f t="shared" ref="AR73:BW73" si="55" xml:space="preserve"> IF(AR$71 = 1, AR66, #N/A)</f>
        <v>#N/A</v>
      </c>
      <c r="AS73" s="649" t="e">
        <f t="shared" si="55"/>
        <v>#N/A</v>
      </c>
      <c r="AT73" s="649" t="e">
        <f t="shared" si="55"/>
        <v>#N/A</v>
      </c>
      <c r="AU73" s="649" t="e">
        <f t="shared" si="55"/>
        <v>#N/A</v>
      </c>
      <c r="AV73" s="649" t="e">
        <f t="shared" si="55"/>
        <v>#N/A</v>
      </c>
      <c r="AW73" s="649" t="e">
        <f t="shared" si="55"/>
        <v>#N/A</v>
      </c>
      <c r="AX73" s="649" t="e">
        <f t="shared" si="55"/>
        <v>#N/A</v>
      </c>
      <c r="AY73" s="649" t="e">
        <f t="shared" si="55"/>
        <v>#N/A</v>
      </c>
      <c r="AZ73" s="649" t="e">
        <f t="shared" si="55"/>
        <v>#N/A</v>
      </c>
      <c r="BA73" s="649" t="e">
        <f t="shared" si="55"/>
        <v>#N/A</v>
      </c>
      <c r="BB73" s="649" t="e">
        <f t="shared" si="55"/>
        <v>#N/A</v>
      </c>
      <c r="BC73" s="649" t="e">
        <f t="shared" si="55"/>
        <v>#N/A</v>
      </c>
      <c r="BD73" s="649" t="e">
        <f t="shared" si="55"/>
        <v>#N/A</v>
      </c>
      <c r="BE73" s="649" t="e">
        <f t="shared" si="55"/>
        <v>#N/A</v>
      </c>
      <c r="BF73" s="649" t="e">
        <f t="shared" si="55"/>
        <v>#N/A</v>
      </c>
      <c r="BG73" s="649" t="e">
        <f t="shared" si="55"/>
        <v>#N/A</v>
      </c>
      <c r="BH73" s="649" t="e">
        <f t="shared" si="55"/>
        <v>#N/A</v>
      </c>
      <c r="BI73" s="649" t="e">
        <f t="shared" si="55"/>
        <v>#N/A</v>
      </c>
      <c r="BJ73" s="649" t="e">
        <f t="shared" si="55"/>
        <v>#N/A</v>
      </c>
      <c r="BK73" s="649" t="e">
        <f t="shared" si="55"/>
        <v>#N/A</v>
      </c>
      <c r="BL73" s="649" t="e">
        <f t="shared" si="55"/>
        <v>#N/A</v>
      </c>
      <c r="BM73" s="649" t="e">
        <f t="shared" si="55"/>
        <v>#N/A</v>
      </c>
      <c r="BN73" s="649" t="e">
        <f t="shared" si="55"/>
        <v>#N/A</v>
      </c>
      <c r="BO73" s="649" t="e">
        <f t="shared" si="55"/>
        <v>#N/A</v>
      </c>
      <c r="BP73" s="649" t="e">
        <f t="shared" si="55"/>
        <v>#N/A</v>
      </c>
      <c r="BQ73" s="649" t="e">
        <f t="shared" si="55"/>
        <v>#N/A</v>
      </c>
      <c r="BR73" s="649" t="e">
        <f t="shared" si="55"/>
        <v>#N/A</v>
      </c>
      <c r="BS73" s="649" t="e">
        <f t="shared" si="55"/>
        <v>#N/A</v>
      </c>
      <c r="BT73" s="649" t="e">
        <f t="shared" si="55"/>
        <v>#N/A</v>
      </c>
      <c r="BU73" s="649" t="e">
        <f t="shared" si="55"/>
        <v>#N/A</v>
      </c>
      <c r="BV73" s="649" t="e">
        <f t="shared" si="55"/>
        <v>#N/A</v>
      </c>
      <c r="BW73" s="649" t="e">
        <f t="shared" si="55"/>
        <v>#N/A</v>
      </c>
      <c r="BX73" s="649" t="e">
        <f t="shared" ref="BX73:CE73" si="56" xml:space="preserve"> IF(BX$71 = 1, BX66, #N/A)</f>
        <v>#N/A</v>
      </c>
      <c r="BY73" s="649" t="e">
        <f t="shared" si="56"/>
        <v>#N/A</v>
      </c>
      <c r="BZ73" s="649" t="e">
        <f t="shared" si="56"/>
        <v>#N/A</v>
      </c>
      <c r="CA73" s="649" t="e">
        <f t="shared" si="56"/>
        <v>#N/A</v>
      </c>
      <c r="CB73" s="649" t="e">
        <f t="shared" si="56"/>
        <v>#N/A</v>
      </c>
      <c r="CC73" s="649" t="e">
        <f t="shared" si="56"/>
        <v>#N/A</v>
      </c>
      <c r="CD73" s="649" t="e">
        <f t="shared" si="56"/>
        <v>#N/A</v>
      </c>
      <c r="CE73" s="649" t="e">
        <f t="shared" si="56"/>
        <v>#N/A</v>
      </c>
      <c r="CF73" s="649" t="e">
        <f t="shared" ref="CF73" si="57" xml:space="preserve"> IF(CF$71 = 1, CF66, #N/A)</f>
        <v>#N/A</v>
      </c>
    </row>
    <row r="74" spans="1:84" s="332" customFormat="1" x14ac:dyDescent="0.25">
      <c r="A74" s="333"/>
      <c r="B74" s="350"/>
      <c r="C74" s="337"/>
      <c r="D74" s="344"/>
      <c r="E74" s="339" t="str">
        <f xml:space="preserve"> SetUp!$E$26&amp;" - actuals"</f>
        <v>Trainers - actuals</v>
      </c>
      <c r="F74" s="335">
        <f t="shared" si="53"/>
        <v>0</v>
      </c>
      <c r="G74" s="335" t="str">
        <f t="shared" si="53"/>
        <v>GBP</v>
      </c>
      <c r="H74" s="335"/>
      <c r="I74" s="335"/>
      <c r="J74" s="649"/>
      <c r="K74" s="649"/>
      <c r="L74" s="649">
        <f t="shared" ref="L74:AQ74" si="58" xml:space="preserve"> IF(L$71 = 1, L67, #N/A)</f>
        <v>0</v>
      </c>
      <c r="M74" s="649">
        <f t="shared" si="58"/>
        <v>8863.1350192805567</v>
      </c>
      <c r="N74" s="649">
        <f t="shared" si="58"/>
        <v>8863.1350192805567</v>
      </c>
      <c r="O74" s="649">
        <f t="shared" si="58"/>
        <v>9971.0268966906278</v>
      </c>
      <c r="P74" s="649">
        <f t="shared" si="58"/>
        <v>12186.810651510768</v>
      </c>
      <c r="Q74" s="649">
        <f t="shared" si="58"/>
        <v>13134.431931131709</v>
      </c>
      <c r="R74" s="649">
        <f t="shared" si="58"/>
        <v>11940.392664665189</v>
      </c>
      <c r="S74" s="649">
        <f t="shared" si="58"/>
        <v>9552.3141317321515</v>
      </c>
      <c r="T74" s="649">
        <f t="shared" si="58"/>
        <v>8358.2748652656319</v>
      </c>
      <c r="U74" s="649">
        <f t="shared" si="58"/>
        <v>8358.2748652656319</v>
      </c>
      <c r="V74" s="649">
        <f t="shared" si="58"/>
        <v>8358.2748652656319</v>
      </c>
      <c r="W74" s="649">
        <f t="shared" si="58"/>
        <v>8358.2748652656319</v>
      </c>
      <c r="X74" s="649">
        <f t="shared" si="58"/>
        <v>8358.2748652656319</v>
      </c>
      <c r="Y74" s="649" t="e">
        <f t="shared" si="58"/>
        <v>#N/A</v>
      </c>
      <c r="Z74" s="649" t="e">
        <f t="shared" si="58"/>
        <v>#N/A</v>
      </c>
      <c r="AA74" s="649" t="e">
        <f t="shared" si="58"/>
        <v>#N/A</v>
      </c>
      <c r="AB74" s="649" t="e">
        <f t="shared" si="58"/>
        <v>#N/A</v>
      </c>
      <c r="AC74" s="649" t="e">
        <f t="shared" si="58"/>
        <v>#N/A</v>
      </c>
      <c r="AD74" s="649" t="e">
        <f t="shared" si="58"/>
        <v>#N/A</v>
      </c>
      <c r="AE74" s="649" t="e">
        <f t="shared" si="58"/>
        <v>#N/A</v>
      </c>
      <c r="AF74" s="649" t="e">
        <f t="shared" si="58"/>
        <v>#N/A</v>
      </c>
      <c r="AG74" s="649" t="e">
        <f t="shared" si="58"/>
        <v>#N/A</v>
      </c>
      <c r="AH74" s="649" t="e">
        <f t="shared" si="58"/>
        <v>#N/A</v>
      </c>
      <c r="AI74" s="649" t="e">
        <f t="shared" si="58"/>
        <v>#N/A</v>
      </c>
      <c r="AJ74" s="649" t="e">
        <f t="shared" si="58"/>
        <v>#N/A</v>
      </c>
      <c r="AK74" s="649" t="e">
        <f t="shared" si="58"/>
        <v>#N/A</v>
      </c>
      <c r="AL74" s="649" t="e">
        <f t="shared" si="58"/>
        <v>#N/A</v>
      </c>
      <c r="AM74" s="649" t="e">
        <f t="shared" si="58"/>
        <v>#N/A</v>
      </c>
      <c r="AN74" s="649" t="e">
        <f t="shared" si="58"/>
        <v>#N/A</v>
      </c>
      <c r="AO74" s="649" t="e">
        <f t="shared" si="58"/>
        <v>#N/A</v>
      </c>
      <c r="AP74" s="649" t="e">
        <f t="shared" si="58"/>
        <v>#N/A</v>
      </c>
      <c r="AQ74" s="649" t="e">
        <f t="shared" si="58"/>
        <v>#N/A</v>
      </c>
      <c r="AR74" s="649" t="e">
        <f t="shared" ref="AR74:BW74" si="59" xml:space="preserve"> IF(AR$71 = 1, AR67, #N/A)</f>
        <v>#N/A</v>
      </c>
      <c r="AS74" s="649" t="e">
        <f t="shared" si="59"/>
        <v>#N/A</v>
      </c>
      <c r="AT74" s="649" t="e">
        <f t="shared" si="59"/>
        <v>#N/A</v>
      </c>
      <c r="AU74" s="649" t="e">
        <f t="shared" si="59"/>
        <v>#N/A</v>
      </c>
      <c r="AV74" s="649" t="e">
        <f t="shared" si="59"/>
        <v>#N/A</v>
      </c>
      <c r="AW74" s="649" t="e">
        <f t="shared" si="59"/>
        <v>#N/A</v>
      </c>
      <c r="AX74" s="649" t="e">
        <f t="shared" si="59"/>
        <v>#N/A</v>
      </c>
      <c r="AY74" s="649" t="e">
        <f t="shared" si="59"/>
        <v>#N/A</v>
      </c>
      <c r="AZ74" s="649" t="e">
        <f t="shared" si="59"/>
        <v>#N/A</v>
      </c>
      <c r="BA74" s="649" t="e">
        <f t="shared" si="59"/>
        <v>#N/A</v>
      </c>
      <c r="BB74" s="649" t="e">
        <f t="shared" si="59"/>
        <v>#N/A</v>
      </c>
      <c r="BC74" s="649" t="e">
        <f t="shared" si="59"/>
        <v>#N/A</v>
      </c>
      <c r="BD74" s="649" t="e">
        <f t="shared" si="59"/>
        <v>#N/A</v>
      </c>
      <c r="BE74" s="649" t="e">
        <f t="shared" si="59"/>
        <v>#N/A</v>
      </c>
      <c r="BF74" s="649" t="e">
        <f t="shared" si="59"/>
        <v>#N/A</v>
      </c>
      <c r="BG74" s="649" t="e">
        <f t="shared" si="59"/>
        <v>#N/A</v>
      </c>
      <c r="BH74" s="649" t="e">
        <f t="shared" si="59"/>
        <v>#N/A</v>
      </c>
      <c r="BI74" s="649" t="e">
        <f t="shared" si="59"/>
        <v>#N/A</v>
      </c>
      <c r="BJ74" s="649" t="e">
        <f t="shared" si="59"/>
        <v>#N/A</v>
      </c>
      <c r="BK74" s="649" t="e">
        <f t="shared" si="59"/>
        <v>#N/A</v>
      </c>
      <c r="BL74" s="649" t="e">
        <f t="shared" si="59"/>
        <v>#N/A</v>
      </c>
      <c r="BM74" s="649" t="e">
        <f t="shared" si="59"/>
        <v>#N/A</v>
      </c>
      <c r="BN74" s="649" t="e">
        <f t="shared" si="59"/>
        <v>#N/A</v>
      </c>
      <c r="BO74" s="649" t="e">
        <f t="shared" si="59"/>
        <v>#N/A</v>
      </c>
      <c r="BP74" s="649" t="e">
        <f t="shared" si="59"/>
        <v>#N/A</v>
      </c>
      <c r="BQ74" s="649" t="e">
        <f t="shared" si="59"/>
        <v>#N/A</v>
      </c>
      <c r="BR74" s="649" t="e">
        <f t="shared" si="59"/>
        <v>#N/A</v>
      </c>
      <c r="BS74" s="649" t="e">
        <f t="shared" si="59"/>
        <v>#N/A</v>
      </c>
      <c r="BT74" s="649" t="e">
        <f t="shared" si="59"/>
        <v>#N/A</v>
      </c>
      <c r="BU74" s="649" t="e">
        <f t="shared" si="59"/>
        <v>#N/A</v>
      </c>
      <c r="BV74" s="649" t="e">
        <f t="shared" si="59"/>
        <v>#N/A</v>
      </c>
      <c r="BW74" s="649" t="e">
        <f t="shared" si="59"/>
        <v>#N/A</v>
      </c>
      <c r="BX74" s="649" t="e">
        <f t="shared" ref="BX74:CE74" si="60" xml:space="preserve"> IF(BX$71 = 1, BX67, #N/A)</f>
        <v>#N/A</v>
      </c>
      <c r="BY74" s="649" t="e">
        <f t="shared" si="60"/>
        <v>#N/A</v>
      </c>
      <c r="BZ74" s="649" t="e">
        <f t="shared" si="60"/>
        <v>#N/A</v>
      </c>
      <c r="CA74" s="649" t="e">
        <f t="shared" si="60"/>
        <v>#N/A</v>
      </c>
      <c r="CB74" s="649" t="e">
        <f t="shared" si="60"/>
        <v>#N/A</v>
      </c>
      <c r="CC74" s="649" t="e">
        <f t="shared" si="60"/>
        <v>#N/A</v>
      </c>
      <c r="CD74" s="649" t="e">
        <f t="shared" si="60"/>
        <v>#N/A</v>
      </c>
      <c r="CE74" s="649" t="e">
        <f t="shared" si="60"/>
        <v>#N/A</v>
      </c>
      <c r="CF74" s="649" t="e">
        <f t="shared" ref="CF74" si="61" xml:space="preserve"> IF(CF$71 = 1, CF67, #N/A)</f>
        <v>#N/A</v>
      </c>
    </row>
    <row r="75" spans="1:84" s="332" customFormat="1" x14ac:dyDescent="0.25">
      <c r="A75" s="333"/>
      <c r="B75" s="350"/>
      <c r="C75" s="337"/>
      <c r="D75" s="344"/>
      <c r="E75" s="339" t="str">
        <f xml:space="preserve"> SetUp!$E$27&amp;" - actuals"</f>
        <v>Boots - actuals</v>
      </c>
      <c r="F75" s="335">
        <f t="shared" si="53"/>
        <v>0</v>
      </c>
      <c r="G75" s="335" t="str">
        <f t="shared" si="53"/>
        <v>GBP</v>
      </c>
      <c r="H75" s="335"/>
      <c r="I75" s="335"/>
      <c r="J75" s="649"/>
      <c r="K75" s="649"/>
      <c r="L75" s="649">
        <f t="shared" ref="L75:AQ75" si="62" xml:space="preserve"> IF(L$71 = 1, L68, #N/A)</f>
        <v>0</v>
      </c>
      <c r="M75" s="649">
        <f t="shared" si="62"/>
        <v>16457.582722920506</v>
      </c>
      <c r="N75" s="649">
        <f t="shared" si="62"/>
        <v>16457.582722920506</v>
      </c>
      <c r="O75" s="649">
        <f t="shared" si="62"/>
        <v>18514.780563285578</v>
      </c>
      <c r="P75" s="649">
        <f t="shared" si="62"/>
        <v>22629.1762440157</v>
      </c>
      <c r="Q75" s="649">
        <f t="shared" si="62"/>
        <v>23988.819912299547</v>
      </c>
      <c r="R75" s="649">
        <f t="shared" si="62"/>
        <v>21808.018102090493</v>
      </c>
      <c r="S75" s="649">
        <f t="shared" si="62"/>
        <v>17446.414481672397</v>
      </c>
      <c r="T75" s="649">
        <f t="shared" si="62"/>
        <v>15265.61267146335</v>
      </c>
      <c r="U75" s="649">
        <f t="shared" si="62"/>
        <v>15265.61267146335</v>
      </c>
      <c r="V75" s="649">
        <f t="shared" si="62"/>
        <v>15265.61267146335</v>
      </c>
      <c r="W75" s="649">
        <f t="shared" si="62"/>
        <v>15265.61267146335</v>
      </c>
      <c r="X75" s="649">
        <f t="shared" si="62"/>
        <v>15265.61267146335</v>
      </c>
      <c r="Y75" s="649" t="e">
        <f t="shared" si="62"/>
        <v>#N/A</v>
      </c>
      <c r="Z75" s="649" t="e">
        <f t="shared" si="62"/>
        <v>#N/A</v>
      </c>
      <c r="AA75" s="649" t="e">
        <f t="shared" si="62"/>
        <v>#N/A</v>
      </c>
      <c r="AB75" s="649" t="e">
        <f t="shared" si="62"/>
        <v>#N/A</v>
      </c>
      <c r="AC75" s="649" t="e">
        <f t="shared" si="62"/>
        <v>#N/A</v>
      </c>
      <c r="AD75" s="649" t="e">
        <f t="shared" si="62"/>
        <v>#N/A</v>
      </c>
      <c r="AE75" s="649" t="e">
        <f t="shared" si="62"/>
        <v>#N/A</v>
      </c>
      <c r="AF75" s="649" t="e">
        <f t="shared" si="62"/>
        <v>#N/A</v>
      </c>
      <c r="AG75" s="649" t="e">
        <f t="shared" si="62"/>
        <v>#N/A</v>
      </c>
      <c r="AH75" s="649" t="e">
        <f t="shared" si="62"/>
        <v>#N/A</v>
      </c>
      <c r="AI75" s="649" t="e">
        <f t="shared" si="62"/>
        <v>#N/A</v>
      </c>
      <c r="AJ75" s="649" t="e">
        <f t="shared" si="62"/>
        <v>#N/A</v>
      </c>
      <c r="AK75" s="649" t="e">
        <f t="shared" si="62"/>
        <v>#N/A</v>
      </c>
      <c r="AL75" s="649" t="e">
        <f t="shared" si="62"/>
        <v>#N/A</v>
      </c>
      <c r="AM75" s="649" t="e">
        <f t="shared" si="62"/>
        <v>#N/A</v>
      </c>
      <c r="AN75" s="649" t="e">
        <f t="shared" si="62"/>
        <v>#N/A</v>
      </c>
      <c r="AO75" s="649" t="e">
        <f t="shared" si="62"/>
        <v>#N/A</v>
      </c>
      <c r="AP75" s="649" t="e">
        <f t="shared" si="62"/>
        <v>#N/A</v>
      </c>
      <c r="AQ75" s="649" t="e">
        <f t="shared" si="62"/>
        <v>#N/A</v>
      </c>
      <c r="AR75" s="649" t="e">
        <f t="shared" ref="AR75:BW75" si="63" xml:space="preserve"> IF(AR$71 = 1, AR68, #N/A)</f>
        <v>#N/A</v>
      </c>
      <c r="AS75" s="649" t="e">
        <f t="shared" si="63"/>
        <v>#N/A</v>
      </c>
      <c r="AT75" s="649" t="e">
        <f t="shared" si="63"/>
        <v>#N/A</v>
      </c>
      <c r="AU75" s="649" t="e">
        <f t="shared" si="63"/>
        <v>#N/A</v>
      </c>
      <c r="AV75" s="649" t="e">
        <f t="shared" si="63"/>
        <v>#N/A</v>
      </c>
      <c r="AW75" s="649" t="e">
        <f t="shared" si="63"/>
        <v>#N/A</v>
      </c>
      <c r="AX75" s="649" t="e">
        <f t="shared" si="63"/>
        <v>#N/A</v>
      </c>
      <c r="AY75" s="649" t="e">
        <f t="shared" si="63"/>
        <v>#N/A</v>
      </c>
      <c r="AZ75" s="649" t="e">
        <f t="shared" si="63"/>
        <v>#N/A</v>
      </c>
      <c r="BA75" s="649" t="e">
        <f t="shared" si="63"/>
        <v>#N/A</v>
      </c>
      <c r="BB75" s="649" t="e">
        <f t="shared" si="63"/>
        <v>#N/A</v>
      </c>
      <c r="BC75" s="649" t="e">
        <f t="shared" si="63"/>
        <v>#N/A</v>
      </c>
      <c r="BD75" s="649" t="e">
        <f t="shared" si="63"/>
        <v>#N/A</v>
      </c>
      <c r="BE75" s="649" t="e">
        <f t="shared" si="63"/>
        <v>#N/A</v>
      </c>
      <c r="BF75" s="649" t="e">
        <f t="shared" si="63"/>
        <v>#N/A</v>
      </c>
      <c r="BG75" s="649" t="e">
        <f t="shared" si="63"/>
        <v>#N/A</v>
      </c>
      <c r="BH75" s="649" t="e">
        <f t="shared" si="63"/>
        <v>#N/A</v>
      </c>
      <c r="BI75" s="649" t="e">
        <f t="shared" si="63"/>
        <v>#N/A</v>
      </c>
      <c r="BJ75" s="649" t="e">
        <f t="shared" si="63"/>
        <v>#N/A</v>
      </c>
      <c r="BK75" s="649" t="e">
        <f t="shared" si="63"/>
        <v>#N/A</v>
      </c>
      <c r="BL75" s="649" t="e">
        <f t="shared" si="63"/>
        <v>#N/A</v>
      </c>
      <c r="BM75" s="649" t="e">
        <f t="shared" si="63"/>
        <v>#N/A</v>
      </c>
      <c r="BN75" s="649" t="e">
        <f t="shared" si="63"/>
        <v>#N/A</v>
      </c>
      <c r="BO75" s="649" t="e">
        <f t="shared" si="63"/>
        <v>#N/A</v>
      </c>
      <c r="BP75" s="649" t="e">
        <f t="shared" si="63"/>
        <v>#N/A</v>
      </c>
      <c r="BQ75" s="649" t="e">
        <f t="shared" si="63"/>
        <v>#N/A</v>
      </c>
      <c r="BR75" s="649" t="e">
        <f t="shared" si="63"/>
        <v>#N/A</v>
      </c>
      <c r="BS75" s="649" t="e">
        <f t="shared" si="63"/>
        <v>#N/A</v>
      </c>
      <c r="BT75" s="649" t="e">
        <f t="shared" si="63"/>
        <v>#N/A</v>
      </c>
      <c r="BU75" s="649" t="e">
        <f t="shared" si="63"/>
        <v>#N/A</v>
      </c>
      <c r="BV75" s="649" t="e">
        <f t="shared" si="63"/>
        <v>#N/A</v>
      </c>
      <c r="BW75" s="649" t="e">
        <f t="shared" si="63"/>
        <v>#N/A</v>
      </c>
      <c r="BX75" s="649" t="e">
        <f t="shared" ref="BX75:CE75" si="64" xml:space="preserve"> IF(BX$71 = 1, BX68, #N/A)</f>
        <v>#N/A</v>
      </c>
      <c r="BY75" s="649" t="e">
        <f t="shared" si="64"/>
        <v>#N/A</v>
      </c>
      <c r="BZ75" s="649" t="e">
        <f t="shared" si="64"/>
        <v>#N/A</v>
      </c>
      <c r="CA75" s="649" t="e">
        <f t="shared" si="64"/>
        <v>#N/A</v>
      </c>
      <c r="CB75" s="649" t="e">
        <f t="shared" si="64"/>
        <v>#N/A</v>
      </c>
      <c r="CC75" s="649" t="e">
        <f t="shared" si="64"/>
        <v>#N/A</v>
      </c>
      <c r="CD75" s="649" t="e">
        <f t="shared" si="64"/>
        <v>#N/A</v>
      </c>
      <c r="CE75" s="649" t="e">
        <f t="shared" si="64"/>
        <v>#N/A</v>
      </c>
      <c r="CF75" s="649" t="e">
        <f t="shared" ref="CF75" si="65" xml:space="preserve"> IF(CF$71 = 1, CF68, #N/A)</f>
        <v>#N/A</v>
      </c>
    </row>
    <row r="76" spans="1:84" s="332" customFormat="1" x14ac:dyDescent="0.25">
      <c r="A76" s="333"/>
      <c r="B76" s="350"/>
      <c r="C76" s="337"/>
      <c r="D76" s="344"/>
      <c r="E76" s="339" t="s">
        <v>142</v>
      </c>
      <c r="F76" s="335"/>
      <c r="G76" s="335" t="s">
        <v>40</v>
      </c>
      <c r="H76" s="335"/>
      <c r="I76" s="335"/>
      <c r="J76" s="649"/>
      <c r="K76" s="649"/>
      <c r="L76" s="649">
        <f t="shared" ref="L76:AQ76" si="66" xml:space="preserve"> IF(L$71 = 1, L69, #N/A)</f>
        <v>0</v>
      </c>
      <c r="M76" s="649">
        <f t="shared" si="66"/>
        <v>38315.174574291974</v>
      </c>
      <c r="N76" s="649">
        <f t="shared" si="66"/>
        <v>38315.174574291974</v>
      </c>
      <c r="O76" s="649">
        <f t="shared" si="66"/>
        <v>43104.571396078478</v>
      </c>
      <c r="P76" s="649">
        <f t="shared" si="66"/>
        <v>52683.365039651471</v>
      </c>
      <c r="Q76" s="649">
        <f t="shared" si="66"/>
        <v>56333.487931540309</v>
      </c>
      <c r="R76" s="649">
        <f t="shared" si="66"/>
        <v>51212.261755945736</v>
      </c>
      <c r="S76" s="649">
        <f t="shared" si="66"/>
        <v>40969.809404756583</v>
      </c>
      <c r="T76" s="649">
        <f t="shared" si="66"/>
        <v>35848.583229162017</v>
      </c>
      <c r="U76" s="649">
        <f t="shared" si="66"/>
        <v>35848.583229162017</v>
      </c>
      <c r="V76" s="649">
        <f t="shared" si="66"/>
        <v>35848.583229162017</v>
      </c>
      <c r="W76" s="649">
        <f t="shared" si="66"/>
        <v>35848.583229162017</v>
      </c>
      <c r="X76" s="649">
        <f t="shared" si="66"/>
        <v>35848.583229162017</v>
      </c>
      <c r="Y76" s="649" t="e">
        <f t="shared" si="66"/>
        <v>#N/A</v>
      </c>
      <c r="Z76" s="649" t="e">
        <f t="shared" si="66"/>
        <v>#N/A</v>
      </c>
      <c r="AA76" s="649" t="e">
        <f t="shared" si="66"/>
        <v>#N/A</v>
      </c>
      <c r="AB76" s="649" t="e">
        <f t="shared" si="66"/>
        <v>#N/A</v>
      </c>
      <c r="AC76" s="649" t="e">
        <f t="shared" si="66"/>
        <v>#N/A</v>
      </c>
      <c r="AD76" s="649" t="e">
        <f t="shared" si="66"/>
        <v>#N/A</v>
      </c>
      <c r="AE76" s="649" t="e">
        <f t="shared" si="66"/>
        <v>#N/A</v>
      </c>
      <c r="AF76" s="649" t="e">
        <f t="shared" si="66"/>
        <v>#N/A</v>
      </c>
      <c r="AG76" s="649" t="e">
        <f t="shared" si="66"/>
        <v>#N/A</v>
      </c>
      <c r="AH76" s="649" t="e">
        <f t="shared" si="66"/>
        <v>#N/A</v>
      </c>
      <c r="AI76" s="649" t="e">
        <f t="shared" si="66"/>
        <v>#N/A</v>
      </c>
      <c r="AJ76" s="649" t="e">
        <f t="shared" si="66"/>
        <v>#N/A</v>
      </c>
      <c r="AK76" s="649" t="e">
        <f t="shared" si="66"/>
        <v>#N/A</v>
      </c>
      <c r="AL76" s="649" t="e">
        <f t="shared" si="66"/>
        <v>#N/A</v>
      </c>
      <c r="AM76" s="649" t="e">
        <f t="shared" si="66"/>
        <v>#N/A</v>
      </c>
      <c r="AN76" s="649" t="e">
        <f t="shared" si="66"/>
        <v>#N/A</v>
      </c>
      <c r="AO76" s="649" t="e">
        <f t="shared" si="66"/>
        <v>#N/A</v>
      </c>
      <c r="AP76" s="649" t="e">
        <f t="shared" si="66"/>
        <v>#N/A</v>
      </c>
      <c r="AQ76" s="649" t="e">
        <f t="shared" si="66"/>
        <v>#N/A</v>
      </c>
      <c r="AR76" s="649" t="e">
        <f t="shared" ref="AR76:BW76" si="67" xml:space="preserve"> IF(AR$71 = 1, AR69, #N/A)</f>
        <v>#N/A</v>
      </c>
      <c r="AS76" s="649" t="e">
        <f t="shared" si="67"/>
        <v>#N/A</v>
      </c>
      <c r="AT76" s="649" t="e">
        <f t="shared" si="67"/>
        <v>#N/A</v>
      </c>
      <c r="AU76" s="649" t="e">
        <f t="shared" si="67"/>
        <v>#N/A</v>
      </c>
      <c r="AV76" s="649" t="e">
        <f t="shared" si="67"/>
        <v>#N/A</v>
      </c>
      <c r="AW76" s="649" t="e">
        <f t="shared" si="67"/>
        <v>#N/A</v>
      </c>
      <c r="AX76" s="649" t="e">
        <f t="shared" si="67"/>
        <v>#N/A</v>
      </c>
      <c r="AY76" s="649" t="e">
        <f t="shared" si="67"/>
        <v>#N/A</v>
      </c>
      <c r="AZ76" s="649" t="e">
        <f t="shared" si="67"/>
        <v>#N/A</v>
      </c>
      <c r="BA76" s="649" t="e">
        <f t="shared" si="67"/>
        <v>#N/A</v>
      </c>
      <c r="BB76" s="649" t="e">
        <f t="shared" si="67"/>
        <v>#N/A</v>
      </c>
      <c r="BC76" s="649" t="e">
        <f t="shared" si="67"/>
        <v>#N/A</v>
      </c>
      <c r="BD76" s="649" t="e">
        <f t="shared" si="67"/>
        <v>#N/A</v>
      </c>
      <c r="BE76" s="649" t="e">
        <f t="shared" si="67"/>
        <v>#N/A</v>
      </c>
      <c r="BF76" s="649" t="e">
        <f t="shared" si="67"/>
        <v>#N/A</v>
      </c>
      <c r="BG76" s="649" t="e">
        <f t="shared" si="67"/>
        <v>#N/A</v>
      </c>
      <c r="BH76" s="649" t="e">
        <f t="shared" si="67"/>
        <v>#N/A</v>
      </c>
      <c r="BI76" s="649" t="e">
        <f t="shared" si="67"/>
        <v>#N/A</v>
      </c>
      <c r="BJ76" s="649" t="e">
        <f t="shared" si="67"/>
        <v>#N/A</v>
      </c>
      <c r="BK76" s="649" t="e">
        <f t="shared" si="67"/>
        <v>#N/A</v>
      </c>
      <c r="BL76" s="649" t="e">
        <f t="shared" si="67"/>
        <v>#N/A</v>
      </c>
      <c r="BM76" s="649" t="e">
        <f t="shared" si="67"/>
        <v>#N/A</v>
      </c>
      <c r="BN76" s="649" t="e">
        <f t="shared" si="67"/>
        <v>#N/A</v>
      </c>
      <c r="BO76" s="649" t="e">
        <f t="shared" si="67"/>
        <v>#N/A</v>
      </c>
      <c r="BP76" s="649" t="e">
        <f t="shared" si="67"/>
        <v>#N/A</v>
      </c>
      <c r="BQ76" s="649" t="e">
        <f t="shared" si="67"/>
        <v>#N/A</v>
      </c>
      <c r="BR76" s="649" t="e">
        <f t="shared" si="67"/>
        <v>#N/A</v>
      </c>
      <c r="BS76" s="649" t="e">
        <f t="shared" si="67"/>
        <v>#N/A</v>
      </c>
      <c r="BT76" s="649" t="e">
        <f t="shared" si="67"/>
        <v>#N/A</v>
      </c>
      <c r="BU76" s="649" t="e">
        <f t="shared" si="67"/>
        <v>#N/A</v>
      </c>
      <c r="BV76" s="649" t="e">
        <f t="shared" si="67"/>
        <v>#N/A</v>
      </c>
      <c r="BW76" s="649" t="e">
        <f t="shared" si="67"/>
        <v>#N/A</v>
      </c>
      <c r="BX76" s="649" t="e">
        <f t="shared" ref="BX76:CE76" si="68" xml:space="preserve"> IF(BX$71 = 1, BX69, #N/A)</f>
        <v>#N/A</v>
      </c>
      <c r="BY76" s="649" t="e">
        <f t="shared" si="68"/>
        <v>#N/A</v>
      </c>
      <c r="BZ76" s="649" t="e">
        <f t="shared" si="68"/>
        <v>#N/A</v>
      </c>
      <c r="CA76" s="649" t="e">
        <f t="shared" si="68"/>
        <v>#N/A</v>
      </c>
      <c r="CB76" s="649" t="e">
        <f t="shared" si="68"/>
        <v>#N/A</v>
      </c>
      <c r="CC76" s="649" t="e">
        <f t="shared" si="68"/>
        <v>#N/A</v>
      </c>
      <c r="CD76" s="649" t="e">
        <f t="shared" si="68"/>
        <v>#N/A</v>
      </c>
      <c r="CE76" s="649" t="e">
        <f t="shared" si="68"/>
        <v>#N/A</v>
      </c>
      <c r="CF76" s="649" t="e">
        <f t="shared" ref="CF76" si="69" xml:space="preserve"> IF(CF$71 = 1, CF69, #N/A)</f>
        <v>#N/A</v>
      </c>
    </row>
    <row r="77" spans="1:84" s="332" customFormat="1" x14ac:dyDescent="0.25">
      <c r="A77" s="333"/>
      <c r="B77" s="350"/>
      <c r="C77" s="337"/>
      <c r="D77" s="344"/>
      <c r="E77" s="335"/>
      <c r="F77" s="335"/>
      <c r="G77" s="335"/>
      <c r="H77" s="335"/>
      <c r="I77" s="335"/>
      <c r="J77" s="649"/>
      <c r="K77" s="649"/>
      <c r="L77" s="649"/>
      <c r="M77" s="649"/>
      <c r="N77" s="649"/>
      <c r="O77" s="649"/>
      <c r="P77" s="649"/>
      <c r="Q77" s="649"/>
      <c r="R77" s="649"/>
      <c r="S77" s="649"/>
      <c r="T77" s="649"/>
      <c r="U77" s="649"/>
      <c r="V77" s="649"/>
      <c r="W77" s="649"/>
      <c r="X77" s="649"/>
      <c r="Y77" s="649"/>
      <c r="Z77" s="649"/>
      <c r="AA77" s="649"/>
      <c r="AB77" s="649"/>
      <c r="AC77" s="649"/>
      <c r="AD77" s="649"/>
      <c r="AE77" s="647"/>
      <c r="AF77" s="647"/>
      <c r="AG77" s="647"/>
      <c r="AH77" s="647"/>
      <c r="AI77" s="647"/>
      <c r="AJ77" s="647"/>
      <c r="AK77" s="647"/>
      <c r="AL77" s="647"/>
      <c r="AM77" s="647"/>
      <c r="AN77" s="647"/>
      <c r="AO77" s="647"/>
      <c r="AP77" s="647"/>
      <c r="AQ77" s="647"/>
      <c r="AR77" s="647"/>
      <c r="AS77" s="647"/>
      <c r="AT77" s="647"/>
      <c r="AU77" s="647"/>
      <c r="AV77" s="647"/>
      <c r="AW77" s="647"/>
      <c r="AX77" s="647"/>
      <c r="AY77" s="647"/>
      <c r="AZ77" s="647"/>
      <c r="BA77" s="647"/>
      <c r="BB77" s="647"/>
      <c r="BC77" s="647"/>
      <c r="BD77" s="647"/>
      <c r="BE77" s="647"/>
      <c r="BF77" s="647"/>
      <c r="BG77" s="647"/>
      <c r="BH77" s="647"/>
      <c r="BI77" s="647"/>
      <c r="BJ77" s="647"/>
      <c r="BK77" s="647"/>
      <c r="BL77" s="647"/>
      <c r="BM77" s="647"/>
      <c r="BN77" s="647"/>
      <c r="BO77" s="647"/>
      <c r="BP77" s="647"/>
      <c r="BQ77" s="647"/>
      <c r="BR77" s="647"/>
      <c r="BS77" s="647"/>
      <c r="BT77" s="647"/>
      <c r="BU77" s="647"/>
      <c r="BV77" s="647"/>
      <c r="BW77" s="647"/>
      <c r="BX77" s="647"/>
      <c r="BY77" s="647"/>
      <c r="BZ77" s="647"/>
      <c r="CA77" s="647"/>
      <c r="CB77" s="647"/>
      <c r="CC77" s="647"/>
      <c r="CD77" s="647"/>
      <c r="CE77" s="647"/>
      <c r="CF77" s="647"/>
    </row>
    <row r="78" spans="1:84" s="384" customFormat="1" x14ac:dyDescent="0.25">
      <c r="A78" s="381"/>
      <c r="B78" s="579"/>
      <c r="C78" s="382"/>
      <c r="D78" s="383"/>
      <c r="E78" s="384" t="str">
        <f xml:space="preserve"> Analysis!E$37</f>
        <v>Gross profit - Shoes</v>
      </c>
      <c r="F78" s="384">
        <f xml:space="preserve"> Analysis!F$37</f>
        <v>0</v>
      </c>
      <c r="G78" s="384" t="str">
        <f xml:space="preserve"> Analysis!G$37</f>
        <v>GBP</v>
      </c>
      <c r="H78" s="384">
        <f xml:space="preserve"> Analysis!H$37</f>
        <v>0</v>
      </c>
      <c r="I78" s="384">
        <f xml:space="preserve"> Analysis!I$37</f>
        <v>0</v>
      </c>
      <c r="J78" s="384">
        <f xml:space="preserve"> Analysis!J$37</f>
        <v>1054804.8700754719</v>
      </c>
      <c r="K78" s="384">
        <f xml:space="preserve"> Analysis!K$37</f>
        <v>0</v>
      </c>
      <c r="L78" s="384">
        <f xml:space="preserve"> Analysis!L$37</f>
        <v>0</v>
      </c>
      <c r="M78" s="384">
        <f xml:space="preserve"> Analysis!M$37</f>
        <v>12994.456832090913</v>
      </c>
      <c r="N78" s="384">
        <f xml:space="preserve"> Analysis!N$37</f>
        <v>12994.456832090913</v>
      </c>
      <c r="O78" s="384">
        <f xml:space="preserve"> Analysis!O$37</f>
        <v>14618.763936102274</v>
      </c>
      <c r="P78" s="384">
        <f xml:space="preserve"> Analysis!P$37</f>
        <v>17867.378144125003</v>
      </c>
      <c r="Q78" s="384">
        <f xml:space="preserve"> Analysis!Q$37</f>
        <v>19210.23608810905</v>
      </c>
      <c r="R78" s="384">
        <f xml:space="preserve"> Analysis!R$37</f>
        <v>17463.850989190047</v>
      </c>
      <c r="S78" s="384">
        <f xml:space="preserve"> Analysis!S$37</f>
        <v>13971.080791352033</v>
      </c>
      <c r="T78" s="384">
        <f xml:space="preserve"> Analysis!T$37</f>
        <v>12224.69569243303</v>
      </c>
      <c r="U78" s="384">
        <f xml:space="preserve"> Analysis!U$37</f>
        <v>12224.69569243303</v>
      </c>
      <c r="V78" s="384">
        <f xml:space="preserve"> Analysis!V$37</f>
        <v>12224.69569243303</v>
      </c>
      <c r="W78" s="384">
        <f xml:space="preserve"> Analysis!W$37</f>
        <v>12224.69569243303</v>
      </c>
      <c r="X78" s="384">
        <f xml:space="preserve"> Analysis!X$37</f>
        <v>12224.69569243303</v>
      </c>
      <c r="Y78" s="384">
        <f xml:space="preserve"> Analysis!Y$37</f>
        <v>12994.456832090913</v>
      </c>
      <c r="Z78" s="384">
        <f xml:space="preserve"> Analysis!Z$37</f>
        <v>12994.456832090913</v>
      </c>
      <c r="AA78" s="384">
        <f xml:space="preserve"> Analysis!AA$37</f>
        <v>14618.763936102274</v>
      </c>
      <c r="AB78" s="384">
        <f xml:space="preserve"> Analysis!AB$37</f>
        <v>17867.378144125003</v>
      </c>
      <c r="AC78" s="384">
        <f xml:space="preserve"> Analysis!AC$37</f>
        <v>19210.23608810905</v>
      </c>
      <c r="AD78" s="384">
        <f xml:space="preserve"> Analysis!AD$37</f>
        <v>17463.850989190047</v>
      </c>
      <c r="AE78" s="384">
        <f xml:space="preserve"> Analysis!AE$37</f>
        <v>13971.080791352033</v>
      </c>
      <c r="AF78" s="384">
        <f xml:space="preserve"> Analysis!AF$37</f>
        <v>12224.69569243303</v>
      </c>
      <c r="AG78" s="384">
        <f xml:space="preserve"> Analysis!AG$37</f>
        <v>12224.69569243303</v>
      </c>
      <c r="AH78" s="384">
        <f xml:space="preserve"> Analysis!AH$37</f>
        <v>12224.69569243303</v>
      </c>
      <c r="AI78" s="384">
        <f xml:space="preserve"> Analysis!AI$37</f>
        <v>12224.69569243303</v>
      </c>
      <c r="AJ78" s="384">
        <f xml:space="preserve"> Analysis!AJ$37</f>
        <v>12224.69569243303</v>
      </c>
      <c r="AK78" s="384">
        <f xml:space="preserve"> Analysis!AK$37</f>
        <v>13403.338310138704</v>
      </c>
      <c r="AL78" s="384">
        <f xml:space="preserve"> Analysis!AL$37</f>
        <v>13403.338310138704</v>
      </c>
      <c r="AM78" s="384">
        <f xml:space="preserve"> Analysis!AM$37</f>
        <v>15078.755598906042</v>
      </c>
      <c r="AN78" s="384">
        <f xml:space="preserve"> Analysis!AN$37</f>
        <v>18429.59017644071</v>
      </c>
      <c r="AO78" s="384">
        <f xml:space="preserve"> Analysis!AO$37</f>
        <v>19788.839939610029</v>
      </c>
      <c r="AP78" s="384">
        <f xml:space="preserve"> Analysis!AP$37</f>
        <v>17989.854490554575</v>
      </c>
      <c r="AQ78" s="384">
        <f xml:space="preserve"> Analysis!AQ$37</f>
        <v>14391.883592443661</v>
      </c>
      <c r="AR78" s="384">
        <f xml:space="preserve"> Analysis!AR$37</f>
        <v>12592.898143388204</v>
      </c>
      <c r="AS78" s="384">
        <f xml:space="preserve"> Analysis!AS$37</f>
        <v>12592.898143388204</v>
      </c>
      <c r="AT78" s="384">
        <f xml:space="preserve"> Analysis!AT$37</f>
        <v>12592.898143388204</v>
      </c>
      <c r="AU78" s="384">
        <f xml:space="preserve"> Analysis!AU$37</f>
        <v>12592.898143388204</v>
      </c>
      <c r="AV78" s="384">
        <f xml:space="preserve"> Analysis!AV$37</f>
        <v>12592.898143388204</v>
      </c>
      <c r="AW78" s="384">
        <f xml:space="preserve"> Analysis!AW$37</f>
        <v>13677.030608210949</v>
      </c>
      <c r="AX78" s="384">
        <f xml:space="preserve"> Analysis!AX$37</f>
        <v>13677.030608210949</v>
      </c>
      <c r="AY78" s="384">
        <f xml:space="preserve"> Analysis!AY$37</f>
        <v>15386.659434237325</v>
      </c>
      <c r="AZ78" s="384">
        <f xml:space="preserve"> Analysis!AZ$37</f>
        <v>18805.917086290061</v>
      </c>
      <c r="BA78" s="384">
        <f xml:space="preserve"> Analysis!BA$37</f>
        <v>20160.287638796053</v>
      </c>
      <c r="BB78" s="384">
        <f xml:space="preserve"> Analysis!BB$37</f>
        <v>18327.534217087323</v>
      </c>
      <c r="BC78" s="384">
        <f xml:space="preserve"> Analysis!BC$37</f>
        <v>14662.027373669855</v>
      </c>
      <c r="BD78" s="384">
        <f xml:space="preserve"> Analysis!BD$37</f>
        <v>12829.273951961124</v>
      </c>
      <c r="BE78" s="384">
        <f xml:space="preserve"> Analysis!BE$37</f>
        <v>12829.273951961124</v>
      </c>
      <c r="BF78" s="384">
        <f xml:space="preserve"> Analysis!BF$37</f>
        <v>12829.273951961124</v>
      </c>
      <c r="BG78" s="384">
        <f xml:space="preserve"> Analysis!BG$37</f>
        <v>12829.273951961124</v>
      </c>
      <c r="BH78" s="384">
        <f xml:space="preserve"> Analysis!BH$37</f>
        <v>12829.273951961124</v>
      </c>
      <c r="BI78" s="384">
        <f xml:space="preserve"> Analysis!BI$37</f>
        <v>13799.697072061026</v>
      </c>
      <c r="BJ78" s="384">
        <f xml:space="preserve"> Analysis!BJ$37</f>
        <v>13799.697072061026</v>
      </c>
      <c r="BK78" s="384">
        <f xml:space="preserve"> Analysis!BK$37</f>
        <v>15524.659206068653</v>
      </c>
      <c r="BL78" s="384">
        <f xml:space="preserve"> Analysis!BL$37</f>
        <v>18974.583474083913</v>
      </c>
      <c r="BM78" s="384">
        <f xml:space="preserve"> Analysis!BM$37</f>
        <v>20313.785076401837</v>
      </c>
      <c r="BN78" s="384">
        <f xml:space="preserve"> Analysis!BN$37</f>
        <v>18467.077342183489</v>
      </c>
      <c r="BO78" s="384">
        <f xml:space="preserve"> Analysis!BO$37</f>
        <v>14773.661873746791</v>
      </c>
      <c r="BP78" s="384">
        <f xml:space="preserve"> Analysis!BP$37</f>
        <v>12926.95413952844</v>
      </c>
      <c r="BQ78" s="384">
        <f xml:space="preserve"> Analysis!BQ$37</f>
        <v>12926.95413952844</v>
      </c>
      <c r="BR78" s="384">
        <f xml:space="preserve"> Analysis!BR$37</f>
        <v>12926.95413952844</v>
      </c>
      <c r="BS78" s="384">
        <f xml:space="preserve"> Analysis!BS$37</f>
        <v>12926.95413952844</v>
      </c>
      <c r="BT78" s="384">
        <f xml:space="preserve"> Analysis!BT$37</f>
        <v>12926.95413952844</v>
      </c>
      <c r="BU78" s="384">
        <f xml:space="preserve"> Analysis!BU$37</f>
        <v>13768.991182535581</v>
      </c>
      <c r="BV78" s="384">
        <f xml:space="preserve"> Analysis!BV$37</f>
        <v>13768.991182535581</v>
      </c>
      <c r="BW78" s="384">
        <f xml:space="preserve"> Analysis!BW$37</f>
        <v>15490.115080352531</v>
      </c>
      <c r="BX78" s="384">
        <f xml:space="preserve"> Analysis!BX$37</f>
        <v>18932.362875986422</v>
      </c>
      <c r="BY78" s="384">
        <f xml:space="preserve"> Analysis!BY$37</f>
        <v>20242.771643854518</v>
      </c>
      <c r="BZ78" s="384">
        <f xml:space="preserve"> Analysis!BZ$37</f>
        <v>18402.519676231379</v>
      </c>
      <c r="CA78" s="384">
        <f xml:space="preserve"> Analysis!CA$37</f>
        <v>14722.015740985102</v>
      </c>
      <c r="CB78" s="384">
        <f xml:space="preserve"> Analysis!CB$37</f>
        <v>12881.763773361965</v>
      </c>
      <c r="CC78" s="384">
        <f xml:space="preserve"> Analysis!CC$37</f>
        <v>12881.763773361965</v>
      </c>
      <c r="CD78" s="384">
        <f xml:space="preserve"> Analysis!CD$37</f>
        <v>12881.763773361965</v>
      </c>
      <c r="CE78" s="384">
        <f xml:space="preserve"> Analysis!CE$37</f>
        <v>12881.763773361965</v>
      </c>
      <c r="CF78" s="384">
        <f xml:space="preserve"> Analysis!CF$37</f>
        <v>12881.763773361965</v>
      </c>
    </row>
    <row r="79" spans="1:84" s="384" customFormat="1" x14ac:dyDescent="0.25">
      <c r="A79" s="381"/>
      <c r="B79" s="579"/>
      <c r="C79" s="382"/>
      <c r="D79" s="383"/>
      <c r="E79" s="384" t="str">
        <f xml:space="preserve"> Analysis!E$38</f>
        <v>Gross profit - Trainers</v>
      </c>
      <c r="F79" s="384">
        <f xml:space="preserve"> Analysis!F$38</f>
        <v>0</v>
      </c>
      <c r="G79" s="384" t="str">
        <f xml:space="preserve"> Analysis!G$38</f>
        <v>GBP</v>
      </c>
      <c r="H79" s="384">
        <f xml:space="preserve"> Analysis!H$38</f>
        <v>0</v>
      </c>
      <c r="I79" s="384">
        <f xml:space="preserve"> Analysis!I$38</f>
        <v>0</v>
      </c>
      <c r="J79" s="384">
        <f xml:space="preserve"> Analysis!J$38</f>
        <v>1002400.6965202144</v>
      </c>
      <c r="K79" s="384">
        <f xml:space="preserve"> Analysis!K$38</f>
        <v>0</v>
      </c>
      <c r="L79" s="384">
        <f xml:space="preserve"> Analysis!L$38</f>
        <v>0</v>
      </c>
      <c r="M79" s="384">
        <f xml:space="preserve"> Analysis!M$38</f>
        <v>8863.1350192805567</v>
      </c>
      <c r="N79" s="384">
        <f xml:space="preserve"> Analysis!N$38</f>
        <v>8863.1350192805567</v>
      </c>
      <c r="O79" s="384">
        <f xml:space="preserve"> Analysis!O$38</f>
        <v>9971.0268966906278</v>
      </c>
      <c r="P79" s="384">
        <f xml:space="preserve"> Analysis!P$38</f>
        <v>12186.810651510768</v>
      </c>
      <c r="Q79" s="384">
        <f xml:space="preserve"> Analysis!Q$38</f>
        <v>13134.431931131709</v>
      </c>
      <c r="R79" s="384">
        <f xml:space="preserve"> Analysis!R$38</f>
        <v>11940.392664665189</v>
      </c>
      <c r="S79" s="384">
        <f xml:space="preserve"> Analysis!S$38</f>
        <v>9552.3141317321515</v>
      </c>
      <c r="T79" s="384">
        <f xml:space="preserve"> Analysis!T$38</f>
        <v>8358.2748652656319</v>
      </c>
      <c r="U79" s="384">
        <f xml:space="preserve"> Analysis!U$38</f>
        <v>8358.2748652656319</v>
      </c>
      <c r="V79" s="384">
        <f xml:space="preserve"> Analysis!V$38</f>
        <v>8358.2748652656319</v>
      </c>
      <c r="W79" s="384">
        <f xml:space="preserve"> Analysis!W$38</f>
        <v>8358.2748652656319</v>
      </c>
      <c r="X79" s="384">
        <f xml:space="preserve"> Analysis!X$38</f>
        <v>8358.2748652656319</v>
      </c>
      <c r="Y79" s="384">
        <f xml:space="preserve"> Analysis!Y$38</f>
        <v>9869.7205666422888</v>
      </c>
      <c r="Z79" s="384">
        <f xml:space="preserve"> Analysis!Z$38</f>
        <v>9869.7205666422888</v>
      </c>
      <c r="AA79" s="384">
        <f xml:space="preserve"> Analysis!AA$38</f>
        <v>11103.435637472576</v>
      </c>
      <c r="AB79" s="384">
        <f xml:space="preserve"> Analysis!AB$38</f>
        <v>13570.865779133146</v>
      </c>
      <c r="AC79" s="384">
        <f xml:space="preserve"> Analysis!AC$38</f>
        <v>14578.00923712119</v>
      </c>
      <c r="AD79" s="384">
        <f xml:space="preserve"> Analysis!AD$38</f>
        <v>13252.735670110171</v>
      </c>
      <c r="AE79" s="384">
        <f xml:space="preserve"> Analysis!AE$38</f>
        <v>10602.188536088135</v>
      </c>
      <c r="AF79" s="384">
        <f xml:space="preserve"> Analysis!AF$38</f>
        <v>9276.9149690771192</v>
      </c>
      <c r="AG79" s="384">
        <f xml:space="preserve"> Analysis!AG$38</f>
        <v>9276.9149690771192</v>
      </c>
      <c r="AH79" s="384">
        <f xml:space="preserve"> Analysis!AH$38</f>
        <v>9276.9149690771192</v>
      </c>
      <c r="AI79" s="384">
        <f xml:space="preserve"> Analysis!AI$38</f>
        <v>9276.9149690771192</v>
      </c>
      <c r="AJ79" s="384">
        <f xml:space="preserve"> Analysis!AJ$38</f>
        <v>9276.9149690771192</v>
      </c>
      <c r="AK79" s="384">
        <f xml:space="preserve"> Analysis!AK$38</f>
        <v>10902.568016222249</v>
      </c>
      <c r="AL79" s="384">
        <f xml:space="preserve"> Analysis!AL$38</f>
        <v>10902.568016222249</v>
      </c>
      <c r="AM79" s="384">
        <f xml:space="preserve"> Analysis!AM$38</f>
        <v>12265.389018250033</v>
      </c>
      <c r="AN79" s="384">
        <f xml:space="preserve"> Analysis!AN$38</f>
        <v>14991.031022305589</v>
      </c>
      <c r="AO79" s="384">
        <f xml:space="preserve"> Analysis!AO$38</f>
        <v>16083.28529628093</v>
      </c>
      <c r="AP79" s="384">
        <f xml:space="preserve"> Analysis!AP$38</f>
        <v>14621.168451164485</v>
      </c>
      <c r="AQ79" s="384">
        <f xml:space="preserve"> Analysis!AQ$38</f>
        <v>11696.934760931585</v>
      </c>
      <c r="AR79" s="384">
        <f xml:space="preserve"> Analysis!AR$38</f>
        <v>10234.81791581514</v>
      </c>
      <c r="AS79" s="384">
        <f xml:space="preserve"> Analysis!AS$38</f>
        <v>10234.81791581514</v>
      </c>
      <c r="AT79" s="384">
        <f xml:space="preserve"> Analysis!AT$38</f>
        <v>10234.81791581514</v>
      </c>
      <c r="AU79" s="384">
        <f xml:space="preserve"> Analysis!AU$38</f>
        <v>10234.81791581514</v>
      </c>
      <c r="AV79" s="384">
        <f xml:space="preserve"> Analysis!AV$38</f>
        <v>10234.81791581514</v>
      </c>
      <c r="AW79" s="384">
        <f xml:space="preserve"> Analysis!AW$38</f>
        <v>12610.830349366795</v>
      </c>
      <c r="AX79" s="384">
        <f xml:space="preserve"> Analysis!AX$38</f>
        <v>12610.830349366795</v>
      </c>
      <c r="AY79" s="384">
        <f xml:space="preserve"> Analysis!AY$38</f>
        <v>14187.184143037641</v>
      </c>
      <c r="AZ79" s="384">
        <f xml:space="preserve"> Analysis!AZ$38</f>
        <v>17339.891730379346</v>
      </c>
      <c r="BA79" s="384">
        <f xml:space="preserve"> Analysis!BA$38</f>
        <v>18574.08433621599</v>
      </c>
      <c r="BB79" s="384">
        <f xml:space="preserve"> Analysis!BB$38</f>
        <v>16885.531214741812</v>
      </c>
      <c r="BC79" s="384">
        <f xml:space="preserve"> Analysis!BC$38</f>
        <v>13508.424971793451</v>
      </c>
      <c r="BD79" s="384">
        <f xml:space="preserve"> Analysis!BD$38</f>
        <v>11819.87185031927</v>
      </c>
      <c r="BE79" s="384">
        <f xml:space="preserve"> Analysis!BE$38</f>
        <v>11819.87185031927</v>
      </c>
      <c r="BF79" s="384">
        <f xml:space="preserve"> Analysis!BF$38</f>
        <v>11819.87185031927</v>
      </c>
      <c r="BG79" s="384">
        <f xml:space="preserve"> Analysis!BG$38</f>
        <v>11819.87185031927</v>
      </c>
      <c r="BH79" s="384">
        <f xml:space="preserve"> Analysis!BH$38</f>
        <v>11819.87185031927</v>
      </c>
      <c r="BI79" s="384">
        <f xml:space="preserve"> Analysis!BI$38</f>
        <v>15236.108633193719</v>
      </c>
      <c r="BJ79" s="384">
        <f xml:space="preserve"> Analysis!BJ$38</f>
        <v>15236.108633193719</v>
      </c>
      <c r="BK79" s="384">
        <f xml:space="preserve"> Analysis!BK$38</f>
        <v>17140.622212342936</v>
      </c>
      <c r="BL79" s="384">
        <f xml:space="preserve"> Analysis!BL$38</f>
        <v>20949.649370641364</v>
      </c>
      <c r="BM79" s="384">
        <f xml:space="preserve"> Analysis!BM$38</f>
        <v>22411.550512254867</v>
      </c>
      <c r="BN79" s="384">
        <f xml:space="preserve"> Analysis!BN$38</f>
        <v>20374.136829322604</v>
      </c>
      <c r="BO79" s="384">
        <f xml:space="preserve"> Analysis!BO$38</f>
        <v>16299.309463458085</v>
      </c>
      <c r="BP79" s="384">
        <f xml:space="preserve"> Analysis!BP$38</f>
        <v>14261.895780525825</v>
      </c>
      <c r="BQ79" s="384">
        <f xml:space="preserve"> Analysis!BQ$38</f>
        <v>14261.895780525825</v>
      </c>
      <c r="BR79" s="384">
        <f xml:space="preserve"> Analysis!BR$38</f>
        <v>14261.895780525825</v>
      </c>
      <c r="BS79" s="384">
        <f xml:space="preserve"> Analysis!BS$38</f>
        <v>14261.895780525825</v>
      </c>
      <c r="BT79" s="384">
        <f xml:space="preserve"> Analysis!BT$38</f>
        <v>14261.895780525825</v>
      </c>
      <c r="BU79" s="384">
        <f xml:space="preserve"> Analysis!BU$38</f>
        <v>19195.500813388564</v>
      </c>
      <c r="BV79" s="384">
        <f xml:space="preserve"> Analysis!BV$38</f>
        <v>19195.500813388564</v>
      </c>
      <c r="BW79" s="384">
        <f xml:space="preserve"> Analysis!BW$38</f>
        <v>21594.938415062134</v>
      </c>
      <c r="BX79" s="384">
        <f xml:space="preserve"> Analysis!BX$38</f>
        <v>26393.813618409273</v>
      </c>
      <c r="BY79" s="384">
        <f xml:space="preserve"> Analysis!BY$38</f>
        <v>28200.723429443577</v>
      </c>
      <c r="BZ79" s="384">
        <f xml:space="preserve"> Analysis!BZ$38</f>
        <v>25637.021299494158</v>
      </c>
      <c r="CA79" s="384">
        <f xml:space="preserve"> Analysis!CA$38</f>
        <v>20509.617039595323</v>
      </c>
      <c r="CB79" s="384">
        <f xml:space="preserve"> Analysis!CB$38</f>
        <v>17945.914909645915</v>
      </c>
      <c r="CC79" s="384">
        <f xml:space="preserve"> Analysis!CC$38</f>
        <v>17945.914909645915</v>
      </c>
      <c r="CD79" s="384">
        <f xml:space="preserve"> Analysis!CD$38</f>
        <v>17945.914909645915</v>
      </c>
      <c r="CE79" s="384">
        <f xml:space="preserve"> Analysis!CE$38</f>
        <v>17945.914909645915</v>
      </c>
      <c r="CF79" s="384">
        <f xml:space="preserve"> Analysis!CF$38</f>
        <v>17945.914909645915</v>
      </c>
    </row>
    <row r="80" spans="1:84" s="384" customFormat="1" x14ac:dyDescent="0.25">
      <c r="A80" s="381"/>
      <c r="B80" s="579"/>
      <c r="C80" s="382"/>
      <c r="D80" s="383"/>
      <c r="E80" s="384" t="str">
        <f xml:space="preserve"> Analysis!E$39</f>
        <v>Gross profit - Boots</v>
      </c>
      <c r="F80" s="384">
        <f xml:space="preserve"> Analysis!F$39</f>
        <v>0</v>
      </c>
      <c r="G80" s="384" t="str">
        <f xml:space="preserve"> Analysis!G$39</f>
        <v>GBP</v>
      </c>
      <c r="H80" s="384">
        <f xml:space="preserve"> Analysis!H$39</f>
        <v>0</v>
      </c>
      <c r="I80" s="384">
        <f xml:space="preserve"> Analysis!I$39</f>
        <v>0</v>
      </c>
      <c r="J80" s="384">
        <f xml:space="preserve"> Analysis!J$39</f>
        <v>2835166.1704705162</v>
      </c>
      <c r="K80" s="384">
        <f xml:space="preserve"> Analysis!K$39</f>
        <v>0</v>
      </c>
      <c r="L80" s="384">
        <f xml:space="preserve"> Analysis!L$39</f>
        <v>0</v>
      </c>
      <c r="M80" s="384">
        <f xml:space="preserve"> Analysis!M$39</f>
        <v>16457.582722920506</v>
      </c>
      <c r="N80" s="384">
        <f xml:space="preserve"> Analysis!N$39</f>
        <v>16457.582722920506</v>
      </c>
      <c r="O80" s="384">
        <f xml:space="preserve"> Analysis!O$39</f>
        <v>18514.780563285578</v>
      </c>
      <c r="P80" s="384">
        <f xml:space="preserve"> Analysis!P$39</f>
        <v>22629.1762440157</v>
      </c>
      <c r="Q80" s="384">
        <f xml:space="preserve"> Analysis!Q$39</f>
        <v>23988.819912299547</v>
      </c>
      <c r="R80" s="384">
        <f xml:space="preserve"> Analysis!R$39</f>
        <v>21808.018102090493</v>
      </c>
      <c r="S80" s="384">
        <f xml:space="preserve"> Analysis!S$39</f>
        <v>17446.414481672397</v>
      </c>
      <c r="T80" s="384">
        <f xml:space="preserve"> Analysis!T$39</f>
        <v>15265.61267146335</v>
      </c>
      <c r="U80" s="384">
        <f xml:space="preserve"> Analysis!U$39</f>
        <v>15265.61267146335</v>
      </c>
      <c r="V80" s="384">
        <f xml:space="preserve"> Analysis!V$39</f>
        <v>15265.61267146335</v>
      </c>
      <c r="W80" s="384">
        <f xml:space="preserve"> Analysis!W$39</f>
        <v>15265.61267146335</v>
      </c>
      <c r="X80" s="384">
        <f xml:space="preserve"> Analysis!X$39</f>
        <v>15265.61267146335</v>
      </c>
      <c r="Y80" s="384">
        <f xml:space="preserve"> Analysis!Y$39</f>
        <v>22355.469522388568</v>
      </c>
      <c r="Z80" s="384">
        <f xml:space="preserve"> Analysis!Z$39</f>
        <v>22355.469522388568</v>
      </c>
      <c r="AA80" s="384">
        <f xml:space="preserve"> Analysis!AA$39</f>
        <v>25149.903212687139</v>
      </c>
      <c r="AB80" s="384">
        <f xml:space="preserve"> Analysis!AB$39</f>
        <v>30738.770593284284</v>
      </c>
      <c r="AC80" s="384">
        <f xml:space="preserve"> Analysis!AC$39</f>
        <v>32417.34302326434</v>
      </c>
      <c r="AD80" s="384">
        <f xml:space="preserve"> Analysis!AD$39</f>
        <v>29470.311839331214</v>
      </c>
      <c r="AE80" s="384">
        <f xml:space="preserve"> Analysis!AE$39</f>
        <v>23576.249471464977</v>
      </c>
      <c r="AF80" s="384">
        <f xml:space="preserve"> Analysis!AF$39</f>
        <v>20629.218287531854</v>
      </c>
      <c r="AG80" s="384">
        <f xml:space="preserve"> Analysis!AG$39</f>
        <v>20629.218287531854</v>
      </c>
      <c r="AH80" s="384">
        <f xml:space="preserve"> Analysis!AH$39</f>
        <v>20629.218287531854</v>
      </c>
      <c r="AI80" s="384">
        <f xml:space="preserve"> Analysis!AI$39</f>
        <v>20629.218287531854</v>
      </c>
      <c r="AJ80" s="384">
        <f xml:space="preserve"> Analysis!AJ$39</f>
        <v>20629.218287531854</v>
      </c>
      <c r="AK80" s="384">
        <f xml:space="preserve"> Analysis!AK$39</f>
        <v>27960.51878049309</v>
      </c>
      <c r="AL80" s="384">
        <f xml:space="preserve"> Analysis!AL$39</f>
        <v>27960.51878049309</v>
      </c>
      <c r="AM80" s="384">
        <f xml:space="preserve"> Analysis!AM$39</f>
        <v>31455.583628054726</v>
      </c>
      <c r="AN80" s="384">
        <f xml:space="preserve"> Analysis!AN$39</f>
        <v>38445.713323178003</v>
      </c>
      <c r="AO80" s="384">
        <f xml:space="preserve"> Analysis!AO$39</f>
        <v>40526.197654559612</v>
      </c>
      <c r="AP80" s="384">
        <f xml:space="preserve"> Analysis!AP$39</f>
        <v>36841.997867781465</v>
      </c>
      <c r="AQ80" s="384">
        <f xml:space="preserve"> Analysis!AQ$39</f>
        <v>29473.598294225165</v>
      </c>
      <c r="AR80" s="384">
        <f xml:space="preserve"> Analysis!AR$39</f>
        <v>25789.398507447029</v>
      </c>
      <c r="AS80" s="384">
        <f xml:space="preserve"> Analysis!AS$39</f>
        <v>25789.398507447029</v>
      </c>
      <c r="AT80" s="384">
        <f xml:space="preserve"> Analysis!AT$39</f>
        <v>25789.398507447029</v>
      </c>
      <c r="AU80" s="384">
        <f xml:space="preserve"> Analysis!AU$39</f>
        <v>25789.398507447029</v>
      </c>
      <c r="AV80" s="384">
        <f xml:space="preserve"> Analysis!AV$39</f>
        <v>25789.398507447029</v>
      </c>
      <c r="AW80" s="384">
        <f xml:space="preserve"> Analysis!AW$39</f>
        <v>36423.205084254194</v>
      </c>
      <c r="AX80" s="384">
        <f xml:space="preserve"> Analysis!AX$39</f>
        <v>36423.205084254194</v>
      </c>
      <c r="AY80" s="384">
        <f xml:space="preserve"> Analysis!AY$39</f>
        <v>40976.105719785955</v>
      </c>
      <c r="AZ80" s="384">
        <f xml:space="preserve"> Analysis!AZ$39</f>
        <v>50081.906990849508</v>
      </c>
      <c r="BA80" s="384">
        <f xml:space="preserve"> Analysis!BA$39</f>
        <v>52753.319557595496</v>
      </c>
      <c r="BB80" s="384">
        <f xml:space="preserve"> Analysis!BB$39</f>
        <v>47957.563234177724</v>
      </c>
      <c r="BC80" s="384">
        <f xml:space="preserve"> Analysis!BC$39</f>
        <v>38366.050587342179</v>
      </c>
      <c r="BD80" s="384">
        <f xml:space="preserve"> Analysis!BD$39</f>
        <v>33570.294263924414</v>
      </c>
      <c r="BE80" s="384">
        <f xml:space="preserve"> Analysis!BE$39</f>
        <v>33570.294263924414</v>
      </c>
      <c r="BF80" s="384">
        <f xml:space="preserve"> Analysis!BF$39</f>
        <v>33570.294263924414</v>
      </c>
      <c r="BG80" s="384">
        <f xml:space="preserve"> Analysis!BG$39</f>
        <v>33570.294263924414</v>
      </c>
      <c r="BH80" s="384">
        <f xml:space="preserve"> Analysis!BH$39</f>
        <v>33570.294263924414</v>
      </c>
      <c r="BI80" s="384">
        <f xml:space="preserve"> Analysis!BI$39</f>
        <v>49323.268685680596</v>
      </c>
      <c r="BJ80" s="384">
        <f xml:space="preserve"> Analysis!BJ$39</f>
        <v>49323.268685680596</v>
      </c>
      <c r="BK80" s="384">
        <f xml:space="preserve"> Analysis!BK$39</f>
        <v>55488.677271390668</v>
      </c>
      <c r="BL80" s="384">
        <f xml:space="preserve"> Analysis!BL$39</f>
        <v>67819.494442810828</v>
      </c>
      <c r="BM80" s="384">
        <f xml:space="preserve"> Analysis!BM$39</f>
        <v>71396.515869683702</v>
      </c>
      <c r="BN80" s="384">
        <f xml:space="preserve"> Analysis!BN$39</f>
        <v>64905.923517894276</v>
      </c>
      <c r="BO80" s="384">
        <f xml:space="preserve"> Analysis!BO$39</f>
        <v>51924.738814315409</v>
      </c>
      <c r="BP80" s="384">
        <f xml:space="preserve"> Analysis!BP$39</f>
        <v>45434.146462525998</v>
      </c>
      <c r="BQ80" s="384">
        <f xml:space="preserve"> Analysis!BQ$39</f>
        <v>45434.146462525998</v>
      </c>
      <c r="BR80" s="384">
        <f xml:space="preserve"> Analysis!BR$39</f>
        <v>45434.146462525998</v>
      </c>
      <c r="BS80" s="384">
        <f xml:space="preserve"> Analysis!BS$39</f>
        <v>45434.146462525998</v>
      </c>
      <c r="BT80" s="384">
        <f xml:space="preserve"> Analysis!BT$39</f>
        <v>45434.146462525998</v>
      </c>
      <c r="BU80" s="384">
        <f xml:space="preserve"> Analysis!BU$39</f>
        <v>66773.008614368184</v>
      </c>
      <c r="BV80" s="384">
        <f xml:space="preserve"> Analysis!BV$39</f>
        <v>66773.008614368184</v>
      </c>
      <c r="BW80" s="384">
        <f xml:space="preserve"> Analysis!BW$39</f>
        <v>75119.634691164203</v>
      </c>
      <c r="BX80" s="384">
        <f xml:space="preserve"> Analysis!BX$39</f>
        <v>91812.886844756242</v>
      </c>
      <c r="BY80" s="384">
        <f xml:space="preserve"> Analysis!BY$39</f>
        <v>96602.518535339055</v>
      </c>
      <c r="BZ80" s="384">
        <f xml:space="preserve"> Analysis!BZ$39</f>
        <v>87820.471395762754</v>
      </c>
      <c r="CA80" s="384">
        <f xml:space="preserve"> Analysis!CA$39</f>
        <v>70256.377116610209</v>
      </c>
      <c r="CB80" s="384">
        <f xml:space="preserve"> Analysis!CB$39</f>
        <v>61474.329977033944</v>
      </c>
      <c r="CC80" s="384">
        <f xml:space="preserve"> Analysis!CC$39</f>
        <v>61474.329977033944</v>
      </c>
      <c r="CD80" s="384">
        <f xml:space="preserve"> Analysis!CD$39</f>
        <v>61474.329977033944</v>
      </c>
      <c r="CE80" s="384">
        <f xml:space="preserve"> Analysis!CE$39</f>
        <v>61474.329977033944</v>
      </c>
      <c r="CF80" s="384">
        <f xml:space="preserve"> Analysis!CF$39</f>
        <v>61474.329977033944</v>
      </c>
    </row>
    <row r="81" spans="1:84" s="384" customFormat="1" x14ac:dyDescent="0.25">
      <c r="A81" s="381"/>
      <c r="B81" s="579"/>
      <c r="C81" s="382"/>
      <c r="D81" s="383"/>
      <c r="E81" s="384" t="str">
        <f xml:space="preserve"> Analysis!E$40</f>
        <v>Gross profit</v>
      </c>
      <c r="F81" s="384">
        <f xml:space="preserve"> Analysis!F$40</f>
        <v>0</v>
      </c>
      <c r="G81" s="384" t="str">
        <f xml:space="preserve"> Analysis!G$40</f>
        <v>GBP</v>
      </c>
      <c r="H81" s="384">
        <f xml:space="preserve"> Analysis!H$40</f>
        <v>0</v>
      </c>
      <c r="I81" s="384">
        <f xml:space="preserve"> Analysis!I$40</f>
        <v>0</v>
      </c>
      <c r="J81" s="384">
        <f xml:space="preserve"> Analysis!J$40</f>
        <v>4892371.7370662019</v>
      </c>
      <c r="K81" s="384">
        <f xml:space="preserve"> Analysis!K$40</f>
        <v>0</v>
      </c>
      <c r="L81" s="384">
        <f xml:space="preserve"> Analysis!L$40</f>
        <v>0</v>
      </c>
      <c r="M81" s="384">
        <f xml:space="preserve"> Analysis!M$40</f>
        <v>38315.174574291974</v>
      </c>
      <c r="N81" s="384">
        <f xml:space="preserve"> Analysis!N$40</f>
        <v>38315.174574291974</v>
      </c>
      <c r="O81" s="384">
        <f xml:space="preserve"> Analysis!O$40</f>
        <v>43104.571396078478</v>
      </c>
      <c r="P81" s="384">
        <f xml:space="preserve"> Analysis!P$40</f>
        <v>52683.365039651471</v>
      </c>
      <c r="Q81" s="384">
        <f xml:space="preserve"> Analysis!Q$40</f>
        <v>56333.487931540309</v>
      </c>
      <c r="R81" s="384">
        <f xml:space="preserve"> Analysis!R$40</f>
        <v>51212.261755945736</v>
      </c>
      <c r="S81" s="384">
        <f xml:space="preserve"> Analysis!S$40</f>
        <v>40969.809404756583</v>
      </c>
      <c r="T81" s="384">
        <f xml:space="preserve"> Analysis!T$40</f>
        <v>35848.583229162017</v>
      </c>
      <c r="U81" s="384">
        <f xml:space="preserve"> Analysis!U$40</f>
        <v>35848.583229162017</v>
      </c>
      <c r="V81" s="384">
        <f xml:space="preserve"> Analysis!V$40</f>
        <v>35848.583229162017</v>
      </c>
      <c r="W81" s="384">
        <f xml:space="preserve"> Analysis!W$40</f>
        <v>35848.583229162017</v>
      </c>
      <c r="X81" s="384">
        <f xml:space="preserve"> Analysis!X$40</f>
        <v>35848.583229162017</v>
      </c>
      <c r="Y81" s="384">
        <f xml:space="preserve"> Analysis!Y$40</f>
        <v>45219.646921121777</v>
      </c>
      <c r="Z81" s="384">
        <f xml:space="preserve"> Analysis!Z$40</f>
        <v>45219.646921121777</v>
      </c>
      <c r="AA81" s="384">
        <f xml:space="preserve"> Analysis!AA$40</f>
        <v>50872.102786261989</v>
      </c>
      <c r="AB81" s="384">
        <f xml:space="preserve"> Analysis!AB$40</f>
        <v>62177.014516542418</v>
      </c>
      <c r="AC81" s="384">
        <f xml:space="preserve"> Analysis!AC$40</f>
        <v>66205.588348494566</v>
      </c>
      <c r="AD81" s="384">
        <f xml:space="preserve"> Analysis!AD$40</f>
        <v>60186.898498631417</v>
      </c>
      <c r="AE81" s="384">
        <f xml:space="preserve"> Analysis!AE$40</f>
        <v>48149.518798905148</v>
      </c>
      <c r="AF81" s="384">
        <f xml:space="preserve"> Analysis!AF$40</f>
        <v>42130.828949042014</v>
      </c>
      <c r="AG81" s="384">
        <f xml:space="preserve"> Analysis!AG$40</f>
        <v>42130.828949042014</v>
      </c>
      <c r="AH81" s="384">
        <f xml:space="preserve"> Analysis!AH$40</f>
        <v>42130.828949042014</v>
      </c>
      <c r="AI81" s="384">
        <f xml:space="preserve"> Analysis!AI$40</f>
        <v>42130.828949042014</v>
      </c>
      <c r="AJ81" s="384">
        <f xml:space="preserve"> Analysis!AJ$40</f>
        <v>42130.828949042014</v>
      </c>
      <c r="AK81" s="384">
        <f xml:space="preserve"> Analysis!AK$40</f>
        <v>52266.42510685404</v>
      </c>
      <c r="AL81" s="384">
        <f xml:space="preserve"> Analysis!AL$40</f>
        <v>52266.42510685404</v>
      </c>
      <c r="AM81" s="384">
        <f xml:space="preserve"> Analysis!AM$40</f>
        <v>58799.728245210805</v>
      </c>
      <c r="AN81" s="384">
        <f xml:space="preserve"> Analysis!AN$40</f>
        <v>71866.334521924306</v>
      </c>
      <c r="AO81" s="384">
        <f xml:space="preserve"> Analysis!AO$40</f>
        <v>76398.322890450581</v>
      </c>
      <c r="AP81" s="384">
        <f xml:space="preserve"> Analysis!AP$40</f>
        <v>69453.020809500522</v>
      </c>
      <c r="AQ81" s="384">
        <f xml:space="preserve"> Analysis!AQ$40</f>
        <v>55562.41664760041</v>
      </c>
      <c r="AR81" s="384">
        <f xml:space="preserve"> Analysis!AR$40</f>
        <v>48617.114566650373</v>
      </c>
      <c r="AS81" s="384">
        <f xml:space="preserve"> Analysis!AS$40</f>
        <v>48617.114566650373</v>
      </c>
      <c r="AT81" s="384">
        <f xml:space="preserve"> Analysis!AT$40</f>
        <v>48617.114566650373</v>
      </c>
      <c r="AU81" s="384">
        <f xml:space="preserve"> Analysis!AU$40</f>
        <v>48617.114566650373</v>
      </c>
      <c r="AV81" s="384">
        <f xml:space="preserve"> Analysis!AV$40</f>
        <v>48617.114566650373</v>
      </c>
      <c r="AW81" s="384">
        <f xml:space="preserve"> Analysis!AW$40</f>
        <v>62711.066041831931</v>
      </c>
      <c r="AX81" s="384">
        <f xml:space="preserve"> Analysis!AX$40</f>
        <v>62711.066041831931</v>
      </c>
      <c r="AY81" s="384">
        <f xml:space="preserve"> Analysis!AY$40</f>
        <v>70549.949297060914</v>
      </c>
      <c r="AZ81" s="384">
        <f xml:space="preserve"> Analysis!AZ$40</f>
        <v>86227.715807518907</v>
      </c>
      <c r="BA81" s="384">
        <f xml:space="preserve"> Analysis!BA$40</f>
        <v>91487.691532607525</v>
      </c>
      <c r="BB81" s="384">
        <f xml:space="preserve"> Analysis!BB$40</f>
        <v>83170.628666006858</v>
      </c>
      <c r="BC81" s="384">
        <f xml:space="preserve"> Analysis!BC$40</f>
        <v>66536.502932805495</v>
      </c>
      <c r="BD81" s="384">
        <f xml:space="preserve"> Analysis!BD$40</f>
        <v>58219.440066204799</v>
      </c>
      <c r="BE81" s="384">
        <f xml:space="preserve"> Analysis!BE$40</f>
        <v>58219.440066204799</v>
      </c>
      <c r="BF81" s="384">
        <f xml:space="preserve"> Analysis!BF$40</f>
        <v>58219.440066204799</v>
      </c>
      <c r="BG81" s="384">
        <f xml:space="preserve"> Analysis!BG$40</f>
        <v>58219.440066204799</v>
      </c>
      <c r="BH81" s="384">
        <f xml:space="preserve"> Analysis!BH$40</f>
        <v>58219.440066204799</v>
      </c>
      <c r="BI81" s="384">
        <f xml:space="preserve"> Analysis!BI$40</f>
        <v>78359.074390935362</v>
      </c>
      <c r="BJ81" s="384">
        <f xml:space="preserve"> Analysis!BJ$40</f>
        <v>78359.074390935362</v>
      </c>
      <c r="BK81" s="384">
        <f xml:space="preserve"> Analysis!BK$40</f>
        <v>88153.958689802268</v>
      </c>
      <c r="BL81" s="384">
        <f xml:space="preserve"> Analysis!BL$40</f>
        <v>107743.72728753611</v>
      </c>
      <c r="BM81" s="384">
        <f xml:space="preserve"> Analysis!BM$40</f>
        <v>114121.85145834042</v>
      </c>
      <c r="BN81" s="384">
        <f xml:space="preserve"> Analysis!BN$40</f>
        <v>103747.13768940035</v>
      </c>
      <c r="BO81" s="384">
        <f xml:space="preserve"> Analysis!BO$40</f>
        <v>82997.710151520296</v>
      </c>
      <c r="BP81" s="384">
        <f xml:space="preserve"> Analysis!BP$40</f>
        <v>72622.996382580255</v>
      </c>
      <c r="BQ81" s="384">
        <f xml:space="preserve"> Analysis!BQ$40</f>
        <v>72622.996382580255</v>
      </c>
      <c r="BR81" s="384">
        <f xml:space="preserve"> Analysis!BR$40</f>
        <v>72622.996382580255</v>
      </c>
      <c r="BS81" s="384">
        <f xml:space="preserve"> Analysis!BS$40</f>
        <v>72622.996382580255</v>
      </c>
      <c r="BT81" s="384">
        <f xml:space="preserve"> Analysis!BT$40</f>
        <v>72622.996382580255</v>
      </c>
      <c r="BU81" s="384">
        <f xml:space="preserve"> Analysis!BU$40</f>
        <v>99737.500610292322</v>
      </c>
      <c r="BV81" s="384">
        <f xml:space="preserve"> Analysis!BV$40</f>
        <v>99737.500610292322</v>
      </c>
      <c r="BW81" s="384">
        <f xml:space="preserve"> Analysis!BW$40</f>
        <v>112204.68818657887</v>
      </c>
      <c r="BX81" s="384">
        <f xml:space="preserve"> Analysis!BX$40</f>
        <v>137139.06333915191</v>
      </c>
      <c r="BY81" s="384">
        <f xml:space="preserve"> Analysis!BY$40</f>
        <v>145046.01360863715</v>
      </c>
      <c r="BZ81" s="384">
        <f xml:space="preserve"> Analysis!BZ$40</f>
        <v>131860.01237148829</v>
      </c>
      <c r="CA81" s="384">
        <f xml:space="preserve"> Analysis!CA$40</f>
        <v>105488.00989719063</v>
      </c>
      <c r="CB81" s="384">
        <f xml:space="preserve"> Analysis!CB$40</f>
        <v>92302.008660041829</v>
      </c>
      <c r="CC81" s="384">
        <f xml:space="preserve"> Analysis!CC$40</f>
        <v>92302.008660041829</v>
      </c>
      <c r="CD81" s="384">
        <f xml:space="preserve"> Analysis!CD$40</f>
        <v>92302.008660041829</v>
      </c>
      <c r="CE81" s="384">
        <f xml:space="preserve"> Analysis!CE$40</f>
        <v>92302.008660041829</v>
      </c>
      <c r="CF81" s="384">
        <f xml:space="preserve"> Analysis!CF$40</f>
        <v>92302.008660041829</v>
      </c>
    </row>
    <row r="82" spans="1:84" s="332" customFormat="1" ht="4.95" customHeight="1" x14ac:dyDescent="0.25">
      <c r="A82" s="333"/>
      <c r="B82" s="350"/>
      <c r="C82" s="337"/>
      <c r="D82" s="344"/>
      <c r="E82" s="335"/>
      <c r="F82" s="335"/>
      <c r="G82" s="335"/>
      <c r="H82" s="335"/>
      <c r="I82" s="335"/>
      <c r="J82" s="649"/>
      <c r="K82" s="649"/>
      <c r="L82" s="649"/>
      <c r="M82" s="649"/>
      <c r="N82" s="649"/>
      <c r="O82" s="649"/>
      <c r="P82" s="649"/>
      <c r="Q82" s="649"/>
      <c r="R82" s="649"/>
      <c r="S82" s="649"/>
      <c r="T82" s="649"/>
      <c r="U82" s="649"/>
      <c r="V82" s="649"/>
      <c r="W82" s="649"/>
      <c r="X82" s="649"/>
      <c r="Y82" s="649"/>
      <c r="Z82" s="649"/>
      <c r="AA82" s="649"/>
      <c r="AB82" s="649"/>
      <c r="AC82" s="649"/>
      <c r="AD82" s="649"/>
      <c r="AE82" s="647"/>
      <c r="AF82" s="647"/>
      <c r="AG82" s="647"/>
      <c r="AH82" s="647"/>
      <c r="AI82" s="647"/>
      <c r="AJ82" s="647"/>
      <c r="AK82" s="647"/>
      <c r="AL82" s="647"/>
      <c r="AM82" s="647"/>
      <c r="AN82" s="647"/>
      <c r="AO82" s="647"/>
      <c r="AP82" s="647"/>
      <c r="AQ82" s="647"/>
      <c r="AR82" s="647"/>
      <c r="AS82" s="647"/>
      <c r="AT82" s="647"/>
      <c r="AU82" s="647"/>
      <c r="AV82" s="647"/>
      <c r="AW82" s="647"/>
      <c r="AX82" s="647"/>
      <c r="AY82" s="647"/>
      <c r="AZ82" s="647"/>
      <c r="BA82" s="647"/>
      <c r="BB82" s="647"/>
      <c r="BC82" s="647"/>
      <c r="BD82" s="647"/>
      <c r="BE82" s="647"/>
      <c r="BF82" s="647"/>
      <c r="BG82" s="647"/>
      <c r="BH82" s="647"/>
      <c r="BI82" s="647"/>
      <c r="BJ82" s="647"/>
      <c r="BK82" s="647"/>
      <c r="BL82" s="647"/>
      <c r="BM82" s="647"/>
      <c r="BN82" s="647"/>
      <c r="BO82" s="647"/>
      <c r="BP82" s="647"/>
      <c r="BQ82" s="647"/>
      <c r="BR82" s="647"/>
      <c r="BS82" s="647"/>
      <c r="BT82" s="647"/>
      <c r="BU82" s="647"/>
      <c r="BV82" s="647"/>
      <c r="BW82" s="647"/>
      <c r="BX82" s="647"/>
      <c r="BY82" s="647"/>
      <c r="BZ82" s="647"/>
      <c r="CA82" s="647"/>
      <c r="CB82" s="647"/>
      <c r="CC82" s="647"/>
      <c r="CD82" s="647"/>
      <c r="CE82" s="647"/>
      <c r="CF82" s="647"/>
    </row>
    <row r="83" spans="1:84" s="349" customFormat="1" x14ac:dyDescent="0.25">
      <c r="A83" s="347"/>
      <c r="B83" s="355"/>
      <c r="C83" s="365"/>
      <c r="D83" s="352"/>
      <c r="E83" s="357" t="str">
        <f xml:space="preserve"> Time!E$48</f>
        <v>Actuals period flag</v>
      </c>
      <c r="F83" s="357">
        <f xml:space="preserve"> Time!F$48</f>
        <v>0</v>
      </c>
      <c r="G83" s="357" t="str">
        <f xml:space="preserve"> Time!G$48</f>
        <v>flag</v>
      </c>
      <c r="H83" s="357">
        <f xml:space="preserve"> Time!H$48</f>
        <v>0</v>
      </c>
      <c r="I83" s="357">
        <f xml:space="preserve"> Time!I$48</f>
        <v>0</v>
      </c>
      <c r="J83" s="653">
        <f xml:space="preserve"> Time!J$48</f>
        <v>13</v>
      </c>
      <c r="K83" s="653">
        <f xml:space="preserve"> Time!K$48</f>
        <v>0</v>
      </c>
      <c r="L83" s="653">
        <f xml:space="preserve"> Time!L$48</f>
        <v>1</v>
      </c>
      <c r="M83" s="653">
        <f xml:space="preserve"> Time!M$48</f>
        <v>1</v>
      </c>
      <c r="N83" s="653">
        <f xml:space="preserve"> Time!N$48</f>
        <v>1</v>
      </c>
      <c r="O83" s="653">
        <f xml:space="preserve"> Time!O$48</f>
        <v>1</v>
      </c>
      <c r="P83" s="653">
        <f xml:space="preserve"> Time!P$48</f>
        <v>1</v>
      </c>
      <c r="Q83" s="653">
        <f xml:space="preserve"> Time!Q$48</f>
        <v>1</v>
      </c>
      <c r="R83" s="653">
        <f xml:space="preserve"> Time!R$48</f>
        <v>1</v>
      </c>
      <c r="S83" s="653">
        <f xml:space="preserve"> Time!S$48</f>
        <v>1</v>
      </c>
      <c r="T83" s="653">
        <f xml:space="preserve"> Time!T$48</f>
        <v>1</v>
      </c>
      <c r="U83" s="653">
        <f xml:space="preserve"> Time!U$48</f>
        <v>1</v>
      </c>
      <c r="V83" s="653">
        <f xml:space="preserve"> Time!V$48</f>
        <v>1</v>
      </c>
      <c r="W83" s="653">
        <f xml:space="preserve"> Time!W$48</f>
        <v>1</v>
      </c>
      <c r="X83" s="653">
        <f xml:space="preserve"> Time!X$48</f>
        <v>1</v>
      </c>
      <c r="Y83" s="653">
        <f xml:space="preserve"> Time!Y$48</f>
        <v>0</v>
      </c>
      <c r="Z83" s="653">
        <f xml:space="preserve"> Time!Z$48</f>
        <v>0</v>
      </c>
      <c r="AA83" s="653">
        <f xml:space="preserve"> Time!AA$48</f>
        <v>0</v>
      </c>
      <c r="AB83" s="653">
        <f xml:space="preserve"> Time!AB$48</f>
        <v>0</v>
      </c>
      <c r="AC83" s="653">
        <f xml:space="preserve"> Time!AC$48</f>
        <v>0</v>
      </c>
      <c r="AD83" s="653">
        <f xml:space="preserve"> Time!AD$48</f>
        <v>0</v>
      </c>
      <c r="AE83" s="653">
        <f xml:space="preserve"> Time!AE$48</f>
        <v>0</v>
      </c>
      <c r="AF83" s="653">
        <f xml:space="preserve"> Time!AF$48</f>
        <v>0</v>
      </c>
      <c r="AG83" s="653">
        <f xml:space="preserve"> Time!AG$48</f>
        <v>0</v>
      </c>
      <c r="AH83" s="653">
        <f xml:space="preserve"> Time!AH$48</f>
        <v>0</v>
      </c>
      <c r="AI83" s="653">
        <f xml:space="preserve"> Time!AI$48</f>
        <v>0</v>
      </c>
      <c r="AJ83" s="653">
        <f xml:space="preserve"> Time!AJ$48</f>
        <v>0</v>
      </c>
      <c r="AK83" s="653">
        <f xml:space="preserve"> Time!AK$48</f>
        <v>0</v>
      </c>
      <c r="AL83" s="653">
        <f xml:space="preserve"> Time!AL$48</f>
        <v>0</v>
      </c>
      <c r="AM83" s="653">
        <f xml:space="preserve"> Time!AM$48</f>
        <v>0</v>
      </c>
      <c r="AN83" s="653">
        <f xml:space="preserve"> Time!AN$48</f>
        <v>0</v>
      </c>
      <c r="AO83" s="653">
        <f xml:space="preserve"> Time!AO$48</f>
        <v>0</v>
      </c>
      <c r="AP83" s="653">
        <f xml:space="preserve"> Time!AP$48</f>
        <v>0</v>
      </c>
      <c r="AQ83" s="653">
        <f xml:space="preserve"> Time!AQ$48</f>
        <v>0</v>
      </c>
      <c r="AR83" s="653">
        <f xml:space="preserve"> Time!AR$48</f>
        <v>0</v>
      </c>
      <c r="AS83" s="653">
        <f xml:space="preserve"> Time!AS$48</f>
        <v>0</v>
      </c>
      <c r="AT83" s="653">
        <f xml:space="preserve"> Time!AT$48</f>
        <v>0</v>
      </c>
      <c r="AU83" s="653">
        <f xml:space="preserve"> Time!AU$48</f>
        <v>0</v>
      </c>
      <c r="AV83" s="653">
        <f xml:space="preserve"> Time!AV$48</f>
        <v>0</v>
      </c>
      <c r="AW83" s="653">
        <f xml:space="preserve"> Time!AW$48</f>
        <v>0</v>
      </c>
      <c r="AX83" s="653">
        <f xml:space="preserve"> Time!AX$48</f>
        <v>0</v>
      </c>
      <c r="AY83" s="653">
        <f xml:space="preserve"> Time!AY$48</f>
        <v>0</v>
      </c>
      <c r="AZ83" s="653">
        <f xml:space="preserve"> Time!AZ$48</f>
        <v>0</v>
      </c>
      <c r="BA83" s="653">
        <f xml:space="preserve"> Time!BA$48</f>
        <v>0</v>
      </c>
      <c r="BB83" s="653">
        <f xml:space="preserve"> Time!BB$48</f>
        <v>0</v>
      </c>
      <c r="BC83" s="653">
        <f xml:space="preserve"> Time!BC$48</f>
        <v>0</v>
      </c>
      <c r="BD83" s="653">
        <f xml:space="preserve"> Time!BD$48</f>
        <v>0</v>
      </c>
      <c r="BE83" s="653">
        <f xml:space="preserve"> Time!BE$48</f>
        <v>0</v>
      </c>
      <c r="BF83" s="653">
        <f xml:space="preserve"> Time!BF$48</f>
        <v>0</v>
      </c>
      <c r="BG83" s="653">
        <f xml:space="preserve"> Time!BG$48</f>
        <v>0</v>
      </c>
      <c r="BH83" s="653">
        <f xml:space="preserve"> Time!BH$48</f>
        <v>0</v>
      </c>
      <c r="BI83" s="653">
        <f xml:space="preserve"> Time!BI$48</f>
        <v>0</v>
      </c>
      <c r="BJ83" s="653">
        <f xml:space="preserve"> Time!BJ$48</f>
        <v>0</v>
      </c>
      <c r="BK83" s="653">
        <f xml:space="preserve"> Time!BK$48</f>
        <v>0</v>
      </c>
      <c r="BL83" s="653">
        <f xml:space="preserve"> Time!BL$48</f>
        <v>0</v>
      </c>
      <c r="BM83" s="653">
        <f xml:space="preserve"> Time!BM$48</f>
        <v>0</v>
      </c>
      <c r="BN83" s="653">
        <f xml:space="preserve"> Time!BN$48</f>
        <v>0</v>
      </c>
      <c r="BO83" s="653">
        <f xml:space="preserve"> Time!BO$48</f>
        <v>0</v>
      </c>
      <c r="BP83" s="653">
        <f xml:space="preserve"> Time!BP$48</f>
        <v>0</v>
      </c>
      <c r="BQ83" s="653">
        <f xml:space="preserve"> Time!BQ$48</f>
        <v>0</v>
      </c>
      <c r="BR83" s="653">
        <f xml:space="preserve"> Time!BR$48</f>
        <v>0</v>
      </c>
      <c r="BS83" s="653">
        <f xml:space="preserve"> Time!BS$48</f>
        <v>0</v>
      </c>
      <c r="BT83" s="653">
        <f xml:space="preserve"> Time!BT$48</f>
        <v>0</v>
      </c>
      <c r="BU83" s="653">
        <f xml:space="preserve"> Time!BU$48</f>
        <v>0</v>
      </c>
      <c r="BV83" s="653">
        <f xml:space="preserve"> Time!BV$48</f>
        <v>0</v>
      </c>
      <c r="BW83" s="653">
        <f xml:space="preserve"> Time!BW$48</f>
        <v>0</v>
      </c>
      <c r="BX83" s="653">
        <f xml:space="preserve"> Time!BX$48</f>
        <v>0</v>
      </c>
      <c r="BY83" s="653">
        <f xml:space="preserve"> Time!BY$48</f>
        <v>0</v>
      </c>
      <c r="BZ83" s="653">
        <f xml:space="preserve"> Time!BZ$48</f>
        <v>0</v>
      </c>
      <c r="CA83" s="653">
        <f xml:space="preserve"> Time!CA$48</f>
        <v>0</v>
      </c>
      <c r="CB83" s="653">
        <f xml:space="preserve"> Time!CB$48</f>
        <v>0</v>
      </c>
      <c r="CC83" s="653">
        <f xml:space="preserve"> Time!CC$48</f>
        <v>0</v>
      </c>
      <c r="CD83" s="653">
        <f xml:space="preserve"> Time!CD$48</f>
        <v>0</v>
      </c>
      <c r="CE83" s="653">
        <f xml:space="preserve"> Time!CE$48</f>
        <v>0</v>
      </c>
      <c r="CF83" s="653">
        <f xml:space="preserve"> Time!CF$48</f>
        <v>0</v>
      </c>
    </row>
    <row r="84" spans="1:84" s="332" customFormat="1" ht="4.95" customHeight="1" x14ac:dyDescent="0.25">
      <c r="A84" s="333"/>
      <c r="B84" s="350"/>
      <c r="C84" s="337"/>
      <c r="D84" s="344"/>
      <c r="E84" s="335"/>
      <c r="F84" s="335"/>
      <c r="G84" s="335"/>
      <c r="H84" s="335"/>
      <c r="I84" s="335"/>
      <c r="J84" s="649"/>
      <c r="K84" s="649"/>
      <c r="L84" s="649"/>
      <c r="M84" s="649"/>
      <c r="N84" s="649"/>
      <c r="O84" s="649"/>
      <c r="P84" s="649"/>
      <c r="Q84" s="649"/>
      <c r="R84" s="649"/>
      <c r="S84" s="649"/>
      <c r="T84" s="649"/>
      <c r="U84" s="649"/>
      <c r="V84" s="649"/>
      <c r="W84" s="649"/>
      <c r="X84" s="649"/>
      <c r="Y84" s="649"/>
      <c r="Z84" s="649"/>
      <c r="AA84" s="649"/>
      <c r="AB84" s="649"/>
      <c r="AC84" s="649"/>
      <c r="AD84" s="649"/>
      <c r="AE84" s="647"/>
      <c r="AF84" s="647"/>
      <c r="AG84" s="647"/>
      <c r="AH84" s="647"/>
      <c r="AI84" s="647"/>
      <c r="AJ84" s="647"/>
      <c r="AK84" s="647"/>
      <c r="AL84" s="647"/>
      <c r="AM84" s="647"/>
      <c r="AN84" s="647"/>
      <c r="AO84" s="647"/>
      <c r="AP84" s="647"/>
      <c r="AQ84" s="647"/>
      <c r="AR84" s="647"/>
      <c r="AS84" s="647"/>
      <c r="AT84" s="647"/>
      <c r="AU84" s="647"/>
      <c r="AV84" s="647"/>
      <c r="AW84" s="647"/>
      <c r="AX84" s="647"/>
      <c r="AY84" s="647"/>
      <c r="AZ84" s="647"/>
      <c r="BA84" s="647"/>
      <c r="BB84" s="647"/>
      <c r="BC84" s="647"/>
      <c r="BD84" s="647"/>
      <c r="BE84" s="647"/>
      <c r="BF84" s="647"/>
      <c r="BG84" s="647"/>
      <c r="BH84" s="647"/>
      <c r="BI84" s="647"/>
      <c r="BJ84" s="647"/>
      <c r="BK84" s="647"/>
      <c r="BL84" s="647"/>
      <c r="BM84" s="647"/>
      <c r="BN84" s="647"/>
      <c r="BO84" s="647"/>
      <c r="BP84" s="647"/>
      <c r="BQ84" s="647"/>
      <c r="BR84" s="647"/>
      <c r="BS84" s="647"/>
      <c r="BT84" s="647"/>
      <c r="BU84" s="647"/>
      <c r="BV84" s="647"/>
      <c r="BW84" s="647"/>
      <c r="BX84" s="647"/>
      <c r="BY84" s="647"/>
      <c r="BZ84" s="647"/>
      <c r="CA84" s="647"/>
      <c r="CB84" s="647"/>
      <c r="CC84" s="647"/>
      <c r="CD84" s="647"/>
      <c r="CE84" s="647"/>
      <c r="CF84" s="647"/>
    </row>
    <row r="85" spans="1:84" s="332" customFormat="1" x14ac:dyDescent="0.25">
      <c r="A85" s="333"/>
      <c r="B85" s="350"/>
      <c r="C85" s="337"/>
      <c r="D85" s="344"/>
      <c r="E85" s="339" t="str">
        <f xml:space="preserve"> SetUp!$E$25&amp;" - forecast"</f>
        <v>Shoes - forecast</v>
      </c>
      <c r="F85" s="335">
        <f t="shared" ref="F85:G87" si="70" xml:space="preserve"> F78</f>
        <v>0</v>
      </c>
      <c r="G85" s="335" t="str">
        <f t="shared" si="70"/>
        <v>GBP</v>
      </c>
      <c r="H85" s="335"/>
      <c r="I85" s="335"/>
      <c r="J85" s="649"/>
      <c r="K85" s="649"/>
      <c r="L85" s="649" t="e">
        <f t="shared" ref="L85:AQ85" si="71" xml:space="preserve"> IF(M$83 = 1, #N/A, L78)</f>
        <v>#N/A</v>
      </c>
      <c r="M85" s="649" t="e">
        <f t="shared" si="71"/>
        <v>#N/A</v>
      </c>
      <c r="N85" s="649" t="e">
        <f t="shared" si="71"/>
        <v>#N/A</v>
      </c>
      <c r="O85" s="649" t="e">
        <f t="shared" si="71"/>
        <v>#N/A</v>
      </c>
      <c r="P85" s="649" t="e">
        <f t="shared" si="71"/>
        <v>#N/A</v>
      </c>
      <c r="Q85" s="649" t="e">
        <f t="shared" si="71"/>
        <v>#N/A</v>
      </c>
      <c r="R85" s="649" t="e">
        <f t="shared" si="71"/>
        <v>#N/A</v>
      </c>
      <c r="S85" s="649" t="e">
        <f t="shared" si="71"/>
        <v>#N/A</v>
      </c>
      <c r="T85" s="649" t="e">
        <f t="shared" si="71"/>
        <v>#N/A</v>
      </c>
      <c r="U85" s="649" t="e">
        <f t="shared" si="71"/>
        <v>#N/A</v>
      </c>
      <c r="V85" s="649" t="e">
        <f t="shared" si="71"/>
        <v>#N/A</v>
      </c>
      <c r="W85" s="649" t="e">
        <f t="shared" si="71"/>
        <v>#N/A</v>
      </c>
      <c r="X85" s="649">
        <f t="shared" si="71"/>
        <v>12224.69569243303</v>
      </c>
      <c r="Y85" s="649">
        <f t="shared" si="71"/>
        <v>12994.456832090913</v>
      </c>
      <c r="Z85" s="649">
        <f t="shared" si="71"/>
        <v>12994.456832090913</v>
      </c>
      <c r="AA85" s="649">
        <f t="shared" si="71"/>
        <v>14618.763936102274</v>
      </c>
      <c r="AB85" s="649">
        <f t="shared" si="71"/>
        <v>17867.378144125003</v>
      </c>
      <c r="AC85" s="649">
        <f t="shared" si="71"/>
        <v>19210.23608810905</v>
      </c>
      <c r="AD85" s="649">
        <f t="shared" si="71"/>
        <v>17463.850989190047</v>
      </c>
      <c r="AE85" s="649">
        <f t="shared" si="71"/>
        <v>13971.080791352033</v>
      </c>
      <c r="AF85" s="649">
        <f t="shared" si="71"/>
        <v>12224.69569243303</v>
      </c>
      <c r="AG85" s="649">
        <f t="shared" si="71"/>
        <v>12224.69569243303</v>
      </c>
      <c r="AH85" s="649">
        <f t="shared" si="71"/>
        <v>12224.69569243303</v>
      </c>
      <c r="AI85" s="649">
        <f t="shared" si="71"/>
        <v>12224.69569243303</v>
      </c>
      <c r="AJ85" s="649">
        <f t="shared" si="71"/>
        <v>12224.69569243303</v>
      </c>
      <c r="AK85" s="649">
        <f t="shared" si="71"/>
        <v>13403.338310138704</v>
      </c>
      <c r="AL85" s="649">
        <f t="shared" si="71"/>
        <v>13403.338310138704</v>
      </c>
      <c r="AM85" s="649">
        <f t="shared" si="71"/>
        <v>15078.755598906042</v>
      </c>
      <c r="AN85" s="649">
        <f t="shared" si="71"/>
        <v>18429.59017644071</v>
      </c>
      <c r="AO85" s="649">
        <f t="shared" si="71"/>
        <v>19788.839939610029</v>
      </c>
      <c r="AP85" s="649">
        <f t="shared" si="71"/>
        <v>17989.854490554575</v>
      </c>
      <c r="AQ85" s="649">
        <f t="shared" si="71"/>
        <v>14391.883592443661</v>
      </c>
      <c r="AR85" s="649">
        <f t="shared" ref="AR85:BW85" si="72" xml:space="preserve"> IF(AS$83 = 1, #N/A, AR78)</f>
        <v>12592.898143388204</v>
      </c>
      <c r="AS85" s="649">
        <f t="shared" si="72"/>
        <v>12592.898143388204</v>
      </c>
      <c r="AT85" s="649">
        <f t="shared" si="72"/>
        <v>12592.898143388204</v>
      </c>
      <c r="AU85" s="649">
        <f t="shared" si="72"/>
        <v>12592.898143388204</v>
      </c>
      <c r="AV85" s="649">
        <f t="shared" si="72"/>
        <v>12592.898143388204</v>
      </c>
      <c r="AW85" s="649">
        <f t="shared" si="72"/>
        <v>13677.030608210949</v>
      </c>
      <c r="AX85" s="649">
        <f t="shared" si="72"/>
        <v>13677.030608210949</v>
      </c>
      <c r="AY85" s="649">
        <f t="shared" si="72"/>
        <v>15386.659434237325</v>
      </c>
      <c r="AZ85" s="649">
        <f t="shared" si="72"/>
        <v>18805.917086290061</v>
      </c>
      <c r="BA85" s="649">
        <f t="shared" si="72"/>
        <v>20160.287638796053</v>
      </c>
      <c r="BB85" s="649">
        <f t="shared" si="72"/>
        <v>18327.534217087323</v>
      </c>
      <c r="BC85" s="649">
        <f t="shared" si="72"/>
        <v>14662.027373669855</v>
      </c>
      <c r="BD85" s="649">
        <f t="shared" si="72"/>
        <v>12829.273951961124</v>
      </c>
      <c r="BE85" s="649">
        <f t="shared" si="72"/>
        <v>12829.273951961124</v>
      </c>
      <c r="BF85" s="649">
        <f t="shared" si="72"/>
        <v>12829.273951961124</v>
      </c>
      <c r="BG85" s="649">
        <f t="shared" si="72"/>
        <v>12829.273951961124</v>
      </c>
      <c r="BH85" s="649">
        <f t="shared" si="72"/>
        <v>12829.273951961124</v>
      </c>
      <c r="BI85" s="649">
        <f t="shared" si="72"/>
        <v>13799.697072061026</v>
      </c>
      <c r="BJ85" s="649">
        <f t="shared" si="72"/>
        <v>13799.697072061026</v>
      </c>
      <c r="BK85" s="649">
        <f t="shared" si="72"/>
        <v>15524.659206068653</v>
      </c>
      <c r="BL85" s="649">
        <f t="shared" si="72"/>
        <v>18974.583474083913</v>
      </c>
      <c r="BM85" s="649">
        <f t="shared" si="72"/>
        <v>20313.785076401837</v>
      </c>
      <c r="BN85" s="649">
        <f t="shared" si="72"/>
        <v>18467.077342183489</v>
      </c>
      <c r="BO85" s="649">
        <f t="shared" si="72"/>
        <v>14773.661873746791</v>
      </c>
      <c r="BP85" s="649">
        <f t="shared" si="72"/>
        <v>12926.95413952844</v>
      </c>
      <c r="BQ85" s="649">
        <f t="shared" si="72"/>
        <v>12926.95413952844</v>
      </c>
      <c r="BR85" s="649">
        <f t="shared" si="72"/>
        <v>12926.95413952844</v>
      </c>
      <c r="BS85" s="649">
        <f t="shared" si="72"/>
        <v>12926.95413952844</v>
      </c>
      <c r="BT85" s="649">
        <f t="shared" si="72"/>
        <v>12926.95413952844</v>
      </c>
      <c r="BU85" s="649">
        <f t="shared" si="72"/>
        <v>13768.991182535581</v>
      </c>
      <c r="BV85" s="649">
        <f t="shared" si="72"/>
        <v>13768.991182535581</v>
      </c>
      <c r="BW85" s="649">
        <f t="shared" si="72"/>
        <v>15490.115080352531</v>
      </c>
      <c r="BX85" s="649">
        <f t="shared" ref="BX85:CF85" si="73" xml:space="preserve"> IF(BY$83 = 1, #N/A, BX78)</f>
        <v>18932.362875986422</v>
      </c>
      <c r="BY85" s="649">
        <f t="shared" si="73"/>
        <v>20242.771643854518</v>
      </c>
      <c r="BZ85" s="649">
        <f t="shared" si="73"/>
        <v>18402.519676231379</v>
      </c>
      <c r="CA85" s="649">
        <f t="shared" si="73"/>
        <v>14722.015740985102</v>
      </c>
      <c r="CB85" s="649">
        <f t="shared" si="73"/>
        <v>12881.763773361965</v>
      </c>
      <c r="CC85" s="649">
        <f t="shared" si="73"/>
        <v>12881.763773361965</v>
      </c>
      <c r="CD85" s="649">
        <f t="shared" si="73"/>
        <v>12881.763773361965</v>
      </c>
      <c r="CE85" s="649">
        <f t="shared" si="73"/>
        <v>12881.763773361965</v>
      </c>
      <c r="CF85" s="649">
        <f t="shared" si="73"/>
        <v>12881.763773361965</v>
      </c>
    </row>
    <row r="86" spans="1:84" s="332" customFormat="1" x14ac:dyDescent="0.25">
      <c r="A86" s="333"/>
      <c r="B86" s="350"/>
      <c r="C86" s="337"/>
      <c r="D86" s="344"/>
      <c r="E86" s="339" t="str">
        <f xml:space="preserve"> SetUp!$E$26&amp;" - forecast"</f>
        <v>Trainers - forecast</v>
      </c>
      <c r="F86" s="335">
        <f t="shared" si="70"/>
        <v>0</v>
      </c>
      <c r="G86" s="335" t="str">
        <f t="shared" si="70"/>
        <v>GBP</v>
      </c>
      <c r="H86" s="335"/>
      <c r="I86" s="335"/>
      <c r="J86" s="649"/>
      <c r="K86" s="649"/>
      <c r="L86" s="649" t="e">
        <f t="shared" ref="L86:AQ86" si="74" xml:space="preserve"> IF(M$83 = 1, #N/A, L79)</f>
        <v>#N/A</v>
      </c>
      <c r="M86" s="649" t="e">
        <f t="shared" si="74"/>
        <v>#N/A</v>
      </c>
      <c r="N86" s="649" t="e">
        <f t="shared" si="74"/>
        <v>#N/A</v>
      </c>
      <c r="O86" s="649" t="e">
        <f t="shared" si="74"/>
        <v>#N/A</v>
      </c>
      <c r="P86" s="649" t="e">
        <f t="shared" si="74"/>
        <v>#N/A</v>
      </c>
      <c r="Q86" s="649" t="e">
        <f t="shared" si="74"/>
        <v>#N/A</v>
      </c>
      <c r="R86" s="649" t="e">
        <f t="shared" si="74"/>
        <v>#N/A</v>
      </c>
      <c r="S86" s="649" t="e">
        <f t="shared" si="74"/>
        <v>#N/A</v>
      </c>
      <c r="T86" s="649" t="e">
        <f t="shared" si="74"/>
        <v>#N/A</v>
      </c>
      <c r="U86" s="649" t="e">
        <f t="shared" si="74"/>
        <v>#N/A</v>
      </c>
      <c r="V86" s="649" t="e">
        <f t="shared" si="74"/>
        <v>#N/A</v>
      </c>
      <c r="W86" s="649" t="e">
        <f t="shared" si="74"/>
        <v>#N/A</v>
      </c>
      <c r="X86" s="649">
        <f t="shared" si="74"/>
        <v>8358.2748652656319</v>
      </c>
      <c r="Y86" s="649">
        <f t="shared" si="74"/>
        <v>9869.7205666422888</v>
      </c>
      <c r="Z86" s="649">
        <f t="shared" si="74"/>
        <v>9869.7205666422888</v>
      </c>
      <c r="AA86" s="649">
        <f t="shared" si="74"/>
        <v>11103.435637472576</v>
      </c>
      <c r="AB86" s="649">
        <f t="shared" si="74"/>
        <v>13570.865779133146</v>
      </c>
      <c r="AC86" s="649">
        <f t="shared" si="74"/>
        <v>14578.00923712119</v>
      </c>
      <c r="AD86" s="649">
        <f t="shared" si="74"/>
        <v>13252.735670110171</v>
      </c>
      <c r="AE86" s="649">
        <f t="shared" si="74"/>
        <v>10602.188536088135</v>
      </c>
      <c r="AF86" s="649">
        <f t="shared" si="74"/>
        <v>9276.9149690771192</v>
      </c>
      <c r="AG86" s="649">
        <f t="shared" si="74"/>
        <v>9276.9149690771192</v>
      </c>
      <c r="AH86" s="649">
        <f t="shared" si="74"/>
        <v>9276.9149690771192</v>
      </c>
      <c r="AI86" s="649">
        <f t="shared" si="74"/>
        <v>9276.9149690771192</v>
      </c>
      <c r="AJ86" s="649">
        <f t="shared" si="74"/>
        <v>9276.9149690771192</v>
      </c>
      <c r="AK86" s="649">
        <f t="shared" si="74"/>
        <v>10902.568016222249</v>
      </c>
      <c r="AL86" s="649">
        <f t="shared" si="74"/>
        <v>10902.568016222249</v>
      </c>
      <c r="AM86" s="649">
        <f t="shared" si="74"/>
        <v>12265.389018250033</v>
      </c>
      <c r="AN86" s="649">
        <f t="shared" si="74"/>
        <v>14991.031022305589</v>
      </c>
      <c r="AO86" s="649">
        <f t="shared" si="74"/>
        <v>16083.28529628093</v>
      </c>
      <c r="AP86" s="649">
        <f t="shared" si="74"/>
        <v>14621.168451164485</v>
      </c>
      <c r="AQ86" s="649">
        <f t="shared" si="74"/>
        <v>11696.934760931585</v>
      </c>
      <c r="AR86" s="649">
        <f t="shared" ref="AR86:BW86" si="75" xml:space="preserve"> IF(AS$83 = 1, #N/A, AR79)</f>
        <v>10234.81791581514</v>
      </c>
      <c r="AS86" s="649">
        <f t="shared" si="75"/>
        <v>10234.81791581514</v>
      </c>
      <c r="AT86" s="649">
        <f t="shared" si="75"/>
        <v>10234.81791581514</v>
      </c>
      <c r="AU86" s="649">
        <f t="shared" si="75"/>
        <v>10234.81791581514</v>
      </c>
      <c r="AV86" s="649">
        <f t="shared" si="75"/>
        <v>10234.81791581514</v>
      </c>
      <c r="AW86" s="649">
        <f t="shared" si="75"/>
        <v>12610.830349366795</v>
      </c>
      <c r="AX86" s="649">
        <f t="shared" si="75"/>
        <v>12610.830349366795</v>
      </c>
      <c r="AY86" s="649">
        <f t="shared" si="75"/>
        <v>14187.184143037641</v>
      </c>
      <c r="AZ86" s="649">
        <f t="shared" si="75"/>
        <v>17339.891730379346</v>
      </c>
      <c r="BA86" s="649">
        <f t="shared" si="75"/>
        <v>18574.08433621599</v>
      </c>
      <c r="BB86" s="649">
        <f t="shared" si="75"/>
        <v>16885.531214741812</v>
      </c>
      <c r="BC86" s="649">
        <f t="shared" si="75"/>
        <v>13508.424971793451</v>
      </c>
      <c r="BD86" s="649">
        <f t="shared" si="75"/>
        <v>11819.87185031927</v>
      </c>
      <c r="BE86" s="649">
        <f t="shared" si="75"/>
        <v>11819.87185031927</v>
      </c>
      <c r="BF86" s="649">
        <f t="shared" si="75"/>
        <v>11819.87185031927</v>
      </c>
      <c r="BG86" s="649">
        <f t="shared" si="75"/>
        <v>11819.87185031927</v>
      </c>
      <c r="BH86" s="649">
        <f t="shared" si="75"/>
        <v>11819.87185031927</v>
      </c>
      <c r="BI86" s="649">
        <f t="shared" si="75"/>
        <v>15236.108633193719</v>
      </c>
      <c r="BJ86" s="649">
        <f t="shared" si="75"/>
        <v>15236.108633193719</v>
      </c>
      <c r="BK86" s="649">
        <f t="shared" si="75"/>
        <v>17140.622212342936</v>
      </c>
      <c r="BL86" s="649">
        <f t="shared" si="75"/>
        <v>20949.649370641364</v>
      </c>
      <c r="BM86" s="649">
        <f t="shared" si="75"/>
        <v>22411.550512254867</v>
      </c>
      <c r="BN86" s="649">
        <f t="shared" si="75"/>
        <v>20374.136829322604</v>
      </c>
      <c r="BO86" s="649">
        <f t="shared" si="75"/>
        <v>16299.309463458085</v>
      </c>
      <c r="BP86" s="649">
        <f t="shared" si="75"/>
        <v>14261.895780525825</v>
      </c>
      <c r="BQ86" s="649">
        <f t="shared" si="75"/>
        <v>14261.895780525825</v>
      </c>
      <c r="BR86" s="649">
        <f t="shared" si="75"/>
        <v>14261.895780525825</v>
      </c>
      <c r="BS86" s="649">
        <f t="shared" si="75"/>
        <v>14261.895780525825</v>
      </c>
      <c r="BT86" s="649">
        <f t="shared" si="75"/>
        <v>14261.895780525825</v>
      </c>
      <c r="BU86" s="649">
        <f t="shared" si="75"/>
        <v>19195.500813388564</v>
      </c>
      <c r="BV86" s="649">
        <f t="shared" si="75"/>
        <v>19195.500813388564</v>
      </c>
      <c r="BW86" s="649">
        <f t="shared" si="75"/>
        <v>21594.938415062134</v>
      </c>
      <c r="BX86" s="649">
        <f t="shared" ref="BX86:CF86" si="76" xml:space="preserve"> IF(BY$83 = 1, #N/A, BX79)</f>
        <v>26393.813618409273</v>
      </c>
      <c r="BY86" s="649">
        <f t="shared" si="76"/>
        <v>28200.723429443577</v>
      </c>
      <c r="BZ86" s="649">
        <f t="shared" si="76"/>
        <v>25637.021299494158</v>
      </c>
      <c r="CA86" s="649">
        <f t="shared" si="76"/>
        <v>20509.617039595323</v>
      </c>
      <c r="CB86" s="649">
        <f t="shared" si="76"/>
        <v>17945.914909645915</v>
      </c>
      <c r="CC86" s="649">
        <f t="shared" si="76"/>
        <v>17945.914909645915</v>
      </c>
      <c r="CD86" s="649">
        <f t="shared" si="76"/>
        <v>17945.914909645915</v>
      </c>
      <c r="CE86" s="649">
        <f t="shared" si="76"/>
        <v>17945.914909645915</v>
      </c>
      <c r="CF86" s="649">
        <f t="shared" si="76"/>
        <v>17945.914909645915</v>
      </c>
    </row>
    <row r="87" spans="1:84" s="332" customFormat="1" x14ac:dyDescent="0.25">
      <c r="A87" s="333"/>
      <c r="B87" s="350"/>
      <c r="C87" s="337"/>
      <c r="D87" s="344"/>
      <c r="E87" s="339" t="str">
        <f xml:space="preserve"> SetUp!$E$27&amp;" - forecast"</f>
        <v>Boots - forecast</v>
      </c>
      <c r="F87" s="335">
        <f t="shared" si="70"/>
        <v>0</v>
      </c>
      <c r="G87" s="335" t="str">
        <f t="shared" si="70"/>
        <v>GBP</v>
      </c>
      <c r="H87" s="335"/>
      <c r="I87" s="335"/>
      <c r="J87" s="649"/>
      <c r="K87" s="649"/>
      <c r="L87" s="649" t="e">
        <f t="shared" ref="L87:AQ87" si="77" xml:space="preserve"> IF(M$83 = 1, #N/A, L80)</f>
        <v>#N/A</v>
      </c>
      <c r="M87" s="649" t="e">
        <f t="shared" si="77"/>
        <v>#N/A</v>
      </c>
      <c r="N87" s="649" t="e">
        <f t="shared" si="77"/>
        <v>#N/A</v>
      </c>
      <c r="O87" s="649" t="e">
        <f t="shared" si="77"/>
        <v>#N/A</v>
      </c>
      <c r="P87" s="649" t="e">
        <f t="shared" si="77"/>
        <v>#N/A</v>
      </c>
      <c r="Q87" s="649" t="e">
        <f t="shared" si="77"/>
        <v>#N/A</v>
      </c>
      <c r="R87" s="649" t="e">
        <f t="shared" si="77"/>
        <v>#N/A</v>
      </c>
      <c r="S87" s="649" t="e">
        <f t="shared" si="77"/>
        <v>#N/A</v>
      </c>
      <c r="T87" s="649" t="e">
        <f t="shared" si="77"/>
        <v>#N/A</v>
      </c>
      <c r="U87" s="649" t="e">
        <f t="shared" si="77"/>
        <v>#N/A</v>
      </c>
      <c r="V87" s="649" t="e">
        <f t="shared" si="77"/>
        <v>#N/A</v>
      </c>
      <c r="W87" s="649" t="e">
        <f t="shared" si="77"/>
        <v>#N/A</v>
      </c>
      <c r="X87" s="649">
        <f t="shared" si="77"/>
        <v>15265.61267146335</v>
      </c>
      <c r="Y87" s="649">
        <f t="shared" si="77"/>
        <v>22355.469522388568</v>
      </c>
      <c r="Z87" s="649">
        <f t="shared" si="77"/>
        <v>22355.469522388568</v>
      </c>
      <c r="AA87" s="649">
        <f t="shared" si="77"/>
        <v>25149.903212687139</v>
      </c>
      <c r="AB87" s="649">
        <f t="shared" si="77"/>
        <v>30738.770593284284</v>
      </c>
      <c r="AC87" s="649">
        <f t="shared" si="77"/>
        <v>32417.34302326434</v>
      </c>
      <c r="AD87" s="649">
        <f t="shared" si="77"/>
        <v>29470.311839331214</v>
      </c>
      <c r="AE87" s="649">
        <f t="shared" si="77"/>
        <v>23576.249471464977</v>
      </c>
      <c r="AF87" s="649">
        <f t="shared" si="77"/>
        <v>20629.218287531854</v>
      </c>
      <c r="AG87" s="649">
        <f t="shared" si="77"/>
        <v>20629.218287531854</v>
      </c>
      <c r="AH87" s="649">
        <f t="shared" si="77"/>
        <v>20629.218287531854</v>
      </c>
      <c r="AI87" s="649">
        <f t="shared" si="77"/>
        <v>20629.218287531854</v>
      </c>
      <c r="AJ87" s="649">
        <f t="shared" si="77"/>
        <v>20629.218287531854</v>
      </c>
      <c r="AK87" s="649">
        <f t="shared" si="77"/>
        <v>27960.51878049309</v>
      </c>
      <c r="AL87" s="649">
        <f t="shared" si="77"/>
        <v>27960.51878049309</v>
      </c>
      <c r="AM87" s="649">
        <f t="shared" si="77"/>
        <v>31455.583628054726</v>
      </c>
      <c r="AN87" s="649">
        <f t="shared" si="77"/>
        <v>38445.713323178003</v>
      </c>
      <c r="AO87" s="649">
        <f t="shared" si="77"/>
        <v>40526.197654559612</v>
      </c>
      <c r="AP87" s="649">
        <f t="shared" si="77"/>
        <v>36841.997867781465</v>
      </c>
      <c r="AQ87" s="649">
        <f t="shared" si="77"/>
        <v>29473.598294225165</v>
      </c>
      <c r="AR87" s="649">
        <f t="shared" ref="AR87:BW87" si="78" xml:space="preserve"> IF(AS$83 = 1, #N/A, AR80)</f>
        <v>25789.398507447029</v>
      </c>
      <c r="AS87" s="649">
        <f t="shared" si="78"/>
        <v>25789.398507447029</v>
      </c>
      <c r="AT87" s="649">
        <f t="shared" si="78"/>
        <v>25789.398507447029</v>
      </c>
      <c r="AU87" s="649">
        <f t="shared" si="78"/>
        <v>25789.398507447029</v>
      </c>
      <c r="AV87" s="649">
        <f t="shared" si="78"/>
        <v>25789.398507447029</v>
      </c>
      <c r="AW87" s="649">
        <f t="shared" si="78"/>
        <v>36423.205084254194</v>
      </c>
      <c r="AX87" s="649">
        <f t="shared" si="78"/>
        <v>36423.205084254194</v>
      </c>
      <c r="AY87" s="649">
        <f t="shared" si="78"/>
        <v>40976.105719785955</v>
      </c>
      <c r="AZ87" s="649">
        <f t="shared" si="78"/>
        <v>50081.906990849508</v>
      </c>
      <c r="BA87" s="649">
        <f t="shared" si="78"/>
        <v>52753.319557595496</v>
      </c>
      <c r="BB87" s="649">
        <f t="shared" si="78"/>
        <v>47957.563234177724</v>
      </c>
      <c r="BC87" s="649">
        <f t="shared" si="78"/>
        <v>38366.050587342179</v>
      </c>
      <c r="BD87" s="649">
        <f t="shared" si="78"/>
        <v>33570.294263924414</v>
      </c>
      <c r="BE87" s="649">
        <f t="shared" si="78"/>
        <v>33570.294263924414</v>
      </c>
      <c r="BF87" s="649">
        <f t="shared" si="78"/>
        <v>33570.294263924414</v>
      </c>
      <c r="BG87" s="649">
        <f t="shared" si="78"/>
        <v>33570.294263924414</v>
      </c>
      <c r="BH87" s="649">
        <f t="shared" si="78"/>
        <v>33570.294263924414</v>
      </c>
      <c r="BI87" s="649">
        <f t="shared" si="78"/>
        <v>49323.268685680596</v>
      </c>
      <c r="BJ87" s="649">
        <f t="shared" si="78"/>
        <v>49323.268685680596</v>
      </c>
      <c r="BK87" s="649">
        <f t="shared" si="78"/>
        <v>55488.677271390668</v>
      </c>
      <c r="BL87" s="649">
        <f t="shared" si="78"/>
        <v>67819.494442810828</v>
      </c>
      <c r="BM87" s="649">
        <f t="shared" si="78"/>
        <v>71396.515869683702</v>
      </c>
      <c r="BN87" s="649">
        <f t="shared" si="78"/>
        <v>64905.923517894276</v>
      </c>
      <c r="BO87" s="649">
        <f t="shared" si="78"/>
        <v>51924.738814315409</v>
      </c>
      <c r="BP87" s="649">
        <f t="shared" si="78"/>
        <v>45434.146462525998</v>
      </c>
      <c r="BQ87" s="649">
        <f t="shared" si="78"/>
        <v>45434.146462525998</v>
      </c>
      <c r="BR87" s="649">
        <f t="shared" si="78"/>
        <v>45434.146462525998</v>
      </c>
      <c r="BS87" s="649">
        <f t="shared" si="78"/>
        <v>45434.146462525998</v>
      </c>
      <c r="BT87" s="649">
        <f t="shared" si="78"/>
        <v>45434.146462525998</v>
      </c>
      <c r="BU87" s="649">
        <f t="shared" si="78"/>
        <v>66773.008614368184</v>
      </c>
      <c r="BV87" s="649">
        <f t="shared" si="78"/>
        <v>66773.008614368184</v>
      </c>
      <c r="BW87" s="649">
        <f t="shared" si="78"/>
        <v>75119.634691164203</v>
      </c>
      <c r="BX87" s="649">
        <f t="shared" ref="BX87:CF87" si="79" xml:space="preserve"> IF(BY$83 = 1, #N/A, BX80)</f>
        <v>91812.886844756242</v>
      </c>
      <c r="BY87" s="649">
        <f t="shared" si="79"/>
        <v>96602.518535339055</v>
      </c>
      <c r="BZ87" s="649">
        <f t="shared" si="79"/>
        <v>87820.471395762754</v>
      </c>
      <c r="CA87" s="649">
        <f t="shared" si="79"/>
        <v>70256.377116610209</v>
      </c>
      <c r="CB87" s="649">
        <f t="shared" si="79"/>
        <v>61474.329977033944</v>
      </c>
      <c r="CC87" s="649">
        <f t="shared" si="79"/>
        <v>61474.329977033944</v>
      </c>
      <c r="CD87" s="649">
        <f t="shared" si="79"/>
        <v>61474.329977033944</v>
      </c>
      <c r="CE87" s="649">
        <f t="shared" si="79"/>
        <v>61474.329977033944</v>
      </c>
      <c r="CF87" s="649">
        <f t="shared" si="79"/>
        <v>61474.329977033944</v>
      </c>
    </row>
    <row r="88" spans="1:84" s="332" customFormat="1" x14ac:dyDescent="0.25">
      <c r="A88" s="333"/>
      <c r="B88" s="350"/>
      <c r="C88" s="337"/>
      <c r="D88" s="344"/>
      <c r="E88" s="339" t="s">
        <v>143</v>
      </c>
      <c r="F88" s="335"/>
      <c r="G88" s="335" t="s">
        <v>40</v>
      </c>
      <c r="H88" s="335"/>
      <c r="I88" s="335"/>
      <c r="J88" s="649"/>
      <c r="K88" s="649"/>
      <c r="L88" s="649" t="e">
        <f t="shared" ref="L88:AQ88" si="80" xml:space="preserve"> IF(M$83 = 1, #N/A, L81)</f>
        <v>#N/A</v>
      </c>
      <c r="M88" s="649" t="e">
        <f t="shared" si="80"/>
        <v>#N/A</v>
      </c>
      <c r="N88" s="649" t="e">
        <f t="shared" si="80"/>
        <v>#N/A</v>
      </c>
      <c r="O88" s="649" t="e">
        <f t="shared" si="80"/>
        <v>#N/A</v>
      </c>
      <c r="P88" s="649" t="e">
        <f t="shared" si="80"/>
        <v>#N/A</v>
      </c>
      <c r="Q88" s="649" t="e">
        <f t="shared" si="80"/>
        <v>#N/A</v>
      </c>
      <c r="R88" s="649" t="e">
        <f t="shared" si="80"/>
        <v>#N/A</v>
      </c>
      <c r="S88" s="649" t="e">
        <f t="shared" si="80"/>
        <v>#N/A</v>
      </c>
      <c r="T88" s="649" t="e">
        <f t="shared" si="80"/>
        <v>#N/A</v>
      </c>
      <c r="U88" s="649" t="e">
        <f t="shared" si="80"/>
        <v>#N/A</v>
      </c>
      <c r="V88" s="649" t="e">
        <f t="shared" si="80"/>
        <v>#N/A</v>
      </c>
      <c r="W88" s="649" t="e">
        <f t="shared" si="80"/>
        <v>#N/A</v>
      </c>
      <c r="X88" s="649">
        <f t="shared" si="80"/>
        <v>35848.583229162017</v>
      </c>
      <c r="Y88" s="649">
        <f t="shared" si="80"/>
        <v>45219.646921121777</v>
      </c>
      <c r="Z88" s="649">
        <f t="shared" si="80"/>
        <v>45219.646921121777</v>
      </c>
      <c r="AA88" s="649">
        <f t="shared" si="80"/>
        <v>50872.102786261989</v>
      </c>
      <c r="AB88" s="649">
        <f t="shared" si="80"/>
        <v>62177.014516542418</v>
      </c>
      <c r="AC88" s="649">
        <f t="shared" si="80"/>
        <v>66205.588348494566</v>
      </c>
      <c r="AD88" s="649">
        <f t="shared" si="80"/>
        <v>60186.898498631417</v>
      </c>
      <c r="AE88" s="649">
        <f t="shared" si="80"/>
        <v>48149.518798905148</v>
      </c>
      <c r="AF88" s="649">
        <f t="shared" si="80"/>
        <v>42130.828949042014</v>
      </c>
      <c r="AG88" s="649">
        <f t="shared" si="80"/>
        <v>42130.828949042014</v>
      </c>
      <c r="AH88" s="649">
        <f t="shared" si="80"/>
        <v>42130.828949042014</v>
      </c>
      <c r="AI88" s="649">
        <f t="shared" si="80"/>
        <v>42130.828949042014</v>
      </c>
      <c r="AJ88" s="649">
        <f t="shared" si="80"/>
        <v>42130.828949042014</v>
      </c>
      <c r="AK88" s="649">
        <f t="shared" si="80"/>
        <v>52266.42510685404</v>
      </c>
      <c r="AL88" s="649">
        <f t="shared" si="80"/>
        <v>52266.42510685404</v>
      </c>
      <c r="AM88" s="649">
        <f t="shared" si="80"/>
        <v>58799.728245210805</v>
      </c>
      <c r="AN88" s="649">
        <f t="shared" si="80"/>
        <v>71866.334521924306</v>
      </c>
      <c r="AO88" s="649">
        <f t="shared" si="80"/>
        <v>76398.322890450581</v>
      </c>
      <c r="AP88" s="649">
        <f t="shared" si="80"/>
        <v>69453.020809500522</v>
      </c>
      <c r="AQ88" s="649">
        <f t="shared" si="80"/>
        <v>55562.41664760041</v>
      </c>
      <c r="AR88" s="649">
        <f t="shared" ref="AR88:BW88" si="81" xml:space="preserve"> IF(AS$83 = 1, #N/A, AR81)</f>
        <v>48617.114566650373</v>
      </c>
      <c r="AS88" s="649">
        <f t="shared" si="81"/>
        <v>48617.114566650373</v>
      </c>
      <c r="AT88" s="649">
        <f t="shared" si="81"/>
        <v>48617.114566650373</v>
      </c>
      <c r="AU88" s="649">
        <f t="shared" si="81"/>
        <v>48617.114566650373</v>
      </c>
      <c r="AV88" s="649">
        <f t="shared" si="81"/>
        <v>48617.114566650373</v>
      </c>
      <c r="AW88" s="649">
        <f t="shared" si="81"/>
        <v>62711.066041831931</v>
      </c>
      <c r="AX88" s="649">
        <f t="shared" si="81"/>
        <v>62711.066041831931</v>
      </c>
      <c r="AY88" s="649">
        <f t="shared" si="81"/>
        <v>70549.949297060914</v>
      </c>
      <c r="AZ88" s="649">
        <f t="shared" si="81"/>
        <v>86227.715807518907</v>
      </c>
      <c r="BA88" s="649">
        <f t="shared" si="81"/>
        <v>91487.691532607525</v>
      </c>
      <c r="BB88" s="649">
        <f t="shared" si="81"/>
        <v>83170.628666006858</v>
      </c>
      <c r="BC88" s="649">
        <f t="shared" si="81"/>
        <v>66536.502932805495</v>
      </c>
      <c r="BD88" s="649">
        <f t="shared" si="81"/>
        <v>58219.440066204799</v>
      </c>
      <c r="BE88" s="649">
        <f t="shared" si="81"/>
        <v>58219.440066204799</v>
      </c>
      <c r="BF88" s="649">
        <f t="shared" si="81"/>
        <v>58219.440066204799</v>
      </c>
      <c r="BG88" s="649">
        <f t="shared" si="81"/>
        <v>58219.440066204799</v>
      </c>
      <c r="BH88" s="649">
        <f t="shared" si="81"/>
        <v>58219.440066204799</v>
      </c>
      <c r="BI88" s="649">
        <f t="shared" si="81"/>
        <v>78359.074390935362</v>
      </c>
      <c r="BJ88" s="649">
        <f t="shared" si="81"/>
        <v>78359.074390935362</v>
      </c>
      <c r="BK88" s="649">
        <f t="shared" si="81"/>
        <v>88153.958689802268</v>
      </c>
      <c r="BL88" s="649">
        <f t="shared" si="81"/>
        <v>107743.72728753611</v>
      </c>
      <c r="BM88" s="649">
        <f t="shared" si="81"/>
        <v>114121.85145834042</v>
      </c>
      <c r="BN88" s="649">
        <f t="shared" si="81"/>
        <v>103747.13768940035</v>
      </c>
      <c r="BO88" s="649">
        <f t="shared" si="81"/>
        <v>82997.710151520296</v>
      </c>
      <c r="BP88" s="649">
        <f t="shared" si="81"/>
        <v>72622.996382580255</v>
      </c>
      <c r="BQ88" s="649">
        <f t="shared" si="81"/>
        <v>72622.996382580255</v>
      </c>
      <c r="BR88" s="649">
        <f t="shared" si="81"/>
        <v>72622.996382580255</v>
      </c>
      <c r="BS88" s="649">
        <f t="shared" si="81"/>
        <v>72622.996382580255</v>
      </c>
      <c r="BT88" s="649">
        <f t="shared" si="81"/>
        <v>72622.996382580255</v>
      </c>
      <c r="BU88" s="649">
        <f t="shared" si="81"/>
        <v>99737.500610292322</v>
      </c>
      <c r="BV88" s="649">
        <f t="shared" si="81"/>
        <v>99737.500610292322</v>
      </c>
      <c r="BW88" s="649">
        <f t="shared" si="81"/>
        <v>112204.68818657887</v>
      </c>
      <c r="BX88" s="649">
        <f t="shared" ref="BX88:CF88" si="82" xml:space="preserve"> IF(BY$83 = 1, #N/A, BX81)</f>
        <v>137139.06333915191</v>
      </c>
      <c r="BY88" s="649">
        <f t="shared" si="82"/>
        <v>145046.01360863715</v>
      </c>
      <c r="BZ88" s="649">
        <f t="shared" si="82"/>
        <v>131860.01237148829</v>
      </c>
      <c r="CA88" s="649">
        <f t="shared" si="82"/>
        <v>105488.00989719063</v>
      </c>
      <c r="CB88" s="649">
        <f t="shared" si="82"/>
        <v>92302.008660041829</v>
      </c>
      <c r="CC88" s="649">
        <f t="shared" si="82"/>
        <v>92302.008660041829</v>
      </c>
      <c r="CD88" s="649">
        <f t="shared" si="82"/>
        <v>92302.008660041829</v>
      </c>
      <c r="CE88" s="649">
        <f t="shared" si="82"/>
        <v>92302.008660041829</v>
      </c>
      <c r="CF88" s="649">
        <f t="shared" si="82"/>
        <v>92302.008660041829</v>
      </c>
    </row>
    <row r="89" spans="1:84" x14ac:dyDescent="0.25">
      <c r="CF89" s="417"/>
    </row>
    <row r="90" spans="1:84" x14ac:dyDescent="0.25">
      <c r="CF90" s="417"/>
    </row>
    <row r="91" spans="1:84" x14ac:dyDescent="0.25">
      <c r="A91" s="116" t="s">
        <v>20</v>
      </c>
    </row>
  </sheetData>
  <conditionalFormatting sqref="F2">
    <cfRule type="cellIs" dxfId="11" priority="8" stopIfTrue="1" operator="notEqual">
      <formula>0</formula>
    </cfRule>
  </conditionalFormatting>
  <conditionalFormatting sqref="F3">
    <cfRule type="cellIs" dxfId="10" priority="1" operator="notEqual">
      <formula>0</formula>
    </cfRule>
  </conditionalFormatting>
  <conditionalFormatting sqref="L3:CF3">
    <cfRule type="cellIs" dxfId="9" priority="2" stopIfTrue="1" operator="equal">
      <formula>"Actuals"</formula>
    </cfRule>
    <cfRule type="cellIs" dxfId="8" priority="3" stopIfTrue="1" operator="equal">
      <formula>"Forecast"</formula>
    </cfRule>
  </conditionalFormatting>
  <printOptions headings="1"/>
  <pageMargins left="0.74803149606299213" right="0.74803149606299213" top="0.98425196850393704" bottom="0.98425196850393704" header="0.51181102362204722" footer="0.51181102362204722"/>
  <pageSetup paperSize="9" scale="55" orientation="landscape" blackAndWhite="1" horizontalDpi="300" verticalDpi="300" r:id="rId1"/>
  <headerFooter alignWithMargins="0">
    <oddHeader>&amp;C&amp;"Arial,Bold"&amp;14Sheet: &amp;A</oddHeader>
    <oddFooter>&amp;L&amp;12&amp;F (Printed on &amp;D at &amp;T) &amp;R&amp;12Page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tabColor theme="6" tint="0.59999389629810485"/>
    <outlinePr summaryBelow="0" summaryRight="0"/>
  </sheetPr>
  <dimension ref="A1:K23"/>
  <sheetViews>
    <sheetView zoomScale="80" zoomScaleNormal="80" workbookViewId="0"/>
  </sheetViews>
  <sheetFormatPr defaultColWidth="0" defaultRowHeight="13.2" x14ac:dyDescent="0.25"/>
  <cols>
    <col min="1" max="1" width="1.6640625" style="5" customWidth="1"/>
    <col min="2" max="2" width="1.6640625" style="350" customWidth="1"/>
    <col min="3" max="3" width="1.6640625" style="30" customWidth="1"/>
    <col min="4" max="4" width="1.6640625" style="13" customWidth="1"/>
    <col min="5" max="5" width="40.6640625" style="14" customWidth="1"/>
    <col min="6" max="6" width="12.6640625" style="14" customWidth="1"/>
    <col min="7" max="7" width="11.6640625" style="14" customWidth="1"/>
    <col min="8" max="8" width="45.6640625" style="14" customWidth="1"/>
    <col min="9" max="10" width="9.109375" hidden="1" customWidth="1"/>
    <col min="11" max="11" width="2.6640625" hidden="1" customWidth="1"/>
    <col min="12" max="16384" width="9.109375" hidden="1"/>
  </cols>
  <sheetData>
    <row r="1" spans="1:8" ht="24.6" x14ac:dyDescent="0.25">
      <c r="A1" s="43" t="str">
        <f ca="1" xml:space="preserve"> RIGHT(CELL("filename", A1), LEN(CELL("filename", A1)) - SEARCH("]", CELL("filename", A1)))</f>
        <v>Checks</v>
      </c>
      <c r="D1" s="26"/>
      <c r="E1" s="10"/>
      <c r="F1" s="34"/>
      <c r="G1" s="34"/>
      <c r="H1" s="34"/>
    </row>
    <row r="2" spans="1:8" s="178" customFormat="1" x14ac:dyDescent="0.25">
      <c r="A2" s="38"/>
      <c r="B2" s="577"/>
      <c r="C2" s="39"/>
      <c r="D2" s="40"/>
      <c r="E2" s="38"/>
      <c r="F2" s="300">
        <f xml:space="preserve"> Checks!$F$14</f>
        <v>0</v>
      </c>
      <c r="G2" s="63" t="s">
        <v>14</v>
      </c>
      <c r="H2" s="63"/>
    </row>
    <row r="3" spans="1:8" s="178" customFormat="1" x14ac:dyDescent="0.25">
      <c r="A3" s="182"/>
      <c r="B3" s="350"/>
      <c r="C3" s="9"/>
      <c r="D3" s="180"/>
      <c r="E3" s="181"/>
      <c r="F3" s="215">
        <f xml:space="preserve"> Checks!$F$20</f>
        <v>0</v>
      </c>
      <c r="G3" s="574" t="s">
        <v>264</v>
      </c>
      <c r="H3" s="181"/>
    </row>
    <row r="4" spans="1:8" x14ac:dyDescent="0.25">
      <c r="A4" s="11"/>
      <c r="B4" s="354"/>
      <c r="C4" s="18"/>
      <c r="D4" s="19"/>
      <c r="E4" s="17"/>
      <c r="F4" s="17"/>
      <c r="G4" s="17"/>
      <c r="H4" s="17"/>
    </row>
    <row r="5" spans="1:8" x14ac:dyDescent="0.25">
      <c r="A5" s="36"/>
      <c r="B5" s="99"/>
      <c r="C5" s="41"/>
      <c r="D5" s="37"/>
      <c r="E5" s="35"/>
      <c r="F5" s="52" t="s">
        <v>8</v>
      </c>
      <c r="G5" s="5" t="s">
        <v>9</v>
      </c>
      <c r="H5" s="5"/>
    </row>
    <row r="6" spans="1:8" x14ac:dyDescent="0.25">
      <c r="F6" s="5"/>
      <c r="G6" s="5"/>
      <c r="H6" s="5"/>
    </row>
    <row r="7" spans="1:8" s="148" customFormat="1" x14ac:dyDescent="0.25">
      <c r="B7" s="66" t="s">
        <v>269</v>
      </c>
      <c r="C7" s="581"/>
      <c r="D7" s="67"/>
      <c r="E7" s="67"/>
      <c r="F7" s="68"/>
      <c r="G7" s="67"/>
      <c r="H7" s="67"/>
    </row>
    <row r="8" spans="1:8" x14ac:dyDescent="0.25">
      <c r="B8" s="136"/>
      <c r="D8" s="114"/>
      <c r="E8" s="115"/>
      <c r="F8" s="116"/>
      <c r="G8" s="116"/>
      <c r="H8" s="116"/>
    </row>
    <row r="9" spans="1:8" s="178" customFormat="1" x14ac:dyDescent="0.25">
      <c r="B9" s="136"/>
      <c r="C9" s="183"/>
      <c r="D9" s="180"/>
      <c r="E9" s="357" t="str">
        <f xml:space="preserve"> InpAct!E$69</f>
        <v>Check: Balance sheet balances - actuals</v>
      </c>
      <c r="F9" s="677">
        <f xml:space="preserve"> InpAct!F$69</f>
        <v>0</v>
      </c>
      <c r="G9" s="357" t="str">
        <f xml:space="preserve"> InpAct!G$69</f>
        <v>check</v>
      </c>
      <c r="H9" s="182"/>
    </row>
    <row r="10" spans="1:8" s="178" customFormat="1" x14ac:dyDescent="0.25">
      <c r="B10" s="136"/>
      <c r="C10" s="183"/>
      <c r="D10" s="180"/>
      <c r="E10" s="357" t="str">
        <f xml:space="preserve"> InpAct!E$76</f>
        <v>Check: IS movement reconciles to BS - actuals</v>
      </c>
      <c r="F10" s="677">
        <f xml:space="preserve"> InpAct!F$76</f>
        <v>0</v>
      </c>
      <c r="G10" s="357" t="str">
        <f xml:space="preserve"> InpAct!G$76</f>
        <v>check</v>
      </c>
      <c r="H10" s="182"/>
    </row>
    <row r="11" spans="1:8" x14ac:dyDescent="0.25">
      <c r="B11" s="136"/>
      <c r="D11" s="114"/>
      <c r="E11" s="357" t="str">
        <f xml:space="preserve"> 'FinStat-M'!E$83</f>
        <v>Check: Balance sheet balances</v>
      </c>
      <c r="F11" s="677">
        <f xml:space="preserve"> 'FinStat-M'!F$83</f>
        <v>0</v>
      </c>
      <c r="G11" s="357" t="str">
        <f xml:space="preserve"> 'FinStat-M'!G$83</f>
        <v>check</v>
      </c>
      <c r="H11" s="116"/>
    </row>
    <row r="12" spans="1:8" x14ac:dyDescent="0.25">
      <c r="B12" s="136"/>
      <c r="D12" s="114"/>
      <c r="E12" s="357" t="str">
        <f xml:space="preserve"> 'FinStat-M'!E$95</f>
        <v>Check: IS movement reconciles to BS</v>
      </c>
      <c r="F12" s="677">
        <f xml:space="preserve"> 'FinStat-M'!F$95</f>
        <v>0</v>
      </c>
      <c r="G12" s="357" t="str">
        <f xml:space="preserve"> 'FinStat-M'!G$95</f>
        <v>check</v>
      </c>
      <c r="H12" s="116"/>
    </row>
    <row r="13" spans="1:8" x14ac:dyDescent="0.25">
      <c r="B13" s="136"/>
      <c r="D13" s="114"/>
      <c r="E13" s="357" t="str">
        <f xml:space="preserve"> 'FinStat-M'!E$89</f>
        <v>Check: CF movement reconciles to BS</v>
      </c>
      <c r="F13" s="677">
        <f xml:space="preserve"> 'FinStat-M'!F$89</f>
        <v>0</v>
      </c>
      <c r="G13" s="357" t="str">
        <f xml:space="preserve"> 'FinStat-M'!G$89</f>
        <v>check</v>
      </c>
      <c r="H13" s="116"/>
    </row>
    <row r="14" spans="1:8" x14ac:dyDescent="0.25">
      <c r="B14" s="136"/>
      <c r="D14" s="114"/>
      <c r="E14" s="323" t="s">
        <v>263</v>
      </c>
      <c r="F14" s="678">
        <f xml:space="preserve"> SUM(F8:F13)</f>
        <v>0</v>
      </c>
      <c r="G14" s="323" t="s">
        <v>152</v>
      </c>
      <c r="H14" s="116"/>
    </row>
    <row r="15" spans="1:8" x14ac:dyDescent="0.25">
      <c r="B15" s="136"/>
      <c r="D15" s="114"/>
      <c r="E15" s="115"/>
      <c r="F15" s="661"/>
      <c r="G15" s="116"/>
      <c r="H15" s="116"/>
    </row>
    <row r="16" spans="1:8" x14ac:dyDescent="0.25">
      <c r="B16" s="136"/>
      <c r="D16" s="114"/>
      <c r="E16" s="115"/>
      <c r="F16" s="661"/>
      <c r="G16" s="116"/>
      <c r="H16" s="116"/>
    </row>
    <row r="17" spans="1:8" s="148" customFormat="1" x14ac:dyDescent="0.25">
      <c r="B17" s="66" t="s">
        <v>252</v>
      </c>
      <c r="C17" s="581"/>
      <c r="D17" s="67"/>
      <c r="E17" s="67"/>
      <c r="F17" s="59"/>
      <c r="G17" s="67"/>
      <c r="H17" s="67"/>
    </row>
    <row r="18" spans="1:8" s="480" customFormat="1" x14ac:dyDescent="0.25">
      <c r="A18" s="336"/>
      <c r="B18" s="350"/>
      <c r="C18" s="337"/>
      <c r="D18" s="334"/>
      <c r="E18" s="335"/>
      <c r="F18" s="661"/>
      <c r="G18" s="336"/>
      <c r="H18" s="336"/>
    </row>
    <row r="19" spans="1:8" s="349" customFormat="1" x14ac:dyDescent="0.25">
      <c r="A19" s="346"/>
      <c r="B19" s="355"/>
      <c r="C19" s="365"/>
      <c r="D19" s="348"/>
      <c r="E19" s="357" t="str">
        <f xml:space="preserve"> Dashboard!E31</f>
        <v>Alert:  Sensitivity active</v>
      </c>
      <c r="F19" s="215">
        <f xml:space="preserve"> Dashboard!F31</f>
        <v>0</v>
      </c>
      <c r="G19" s="357" t="str">
        <f xml:space="preserve"> Dashboard!G31</f>
        <v>alert</v>
      </c>
      <c r="H19" s="346"/>
    </row>
    <row r="20" spans="1:8" s="531" customFormat="1" x14ac:dyDescent="0.25">
      <c r="A20" s="336"/>
      <c r="B20" s="350"/>
      <c r="C20" s="337"/>
      <c r="D20" s="334"/>
      <c r="E20" s="323" t="s">
        <v>265</v>
      </c>
      <c r="F20" s="777">
        <f xml:space="preserve"> SUM(F19:F19)</f>
        <v>0</v>
      </c>
      <c r="G20" s="323" t="s">
        <v>268</v>
      </c>
      <c r="H20" s="336"/>
    </row>
    <row r="21" spans="1:8" s="480" customFormat="1" x14ac:dyDescent="0.25">
      <c r="A21" s="336"/>
      <c r="B21" s="350"/>
      <c r="C21" s="337"/>
      <c r="D21" s="334"/>
      <c r="E21" s="335"/>
      <c r="F21" s="336"/>
      <c r="G21" s="336"/>
      <c r="H21" s="336"/>
    </row>
    <row r="23" spans="1:8" x14ac:dyDescent="0.25">
      <c r="A23" s="5" t="s">
        <v>20</v>
      </c>
    </row>
  </sheetData>
  <conditionalFormatting sqref="F11">
    <cfRule type="expression" dxfId="7" priority="21">
      <formula>(F11&gt;0)</formula>
    </cfRule>
  </conditionalFormatting>
  <conditionalFormatting sqref="F14">
    <cfRule type="expression" dxfId="6" priority="17">
      <formula>(F14&gt;0)</formula>
    </cfRule>
  </conditionalFormatting>
  <conditionalFormatting sqref="F12:F13">
    <cfRule type="expression" dxfId="5" priority="16">
      <formula>(F12&gt;0)</formula>
    </cfRule>
  </conditionalFormatting>
  <conditionalFormatting sqref="F2">
    <cfRule type="cellIs" dxfId="4" priority="9" stopIfTrue="1" operator="notEqual">
      <formula>0</formula>
    </cfRule>
  </conditionalFormatting>
  <conditionalFormatting sqref="F10">
    <cfRule type="expression" dxfId="3" priority="7">
      <formula>(F10&gt;0)</formula>
    </cfRule>
  </conditionalFormatting>
  <conditionalFormatting sqref="F9">
    <cfRule type="expression" dxfId="2" priority="5">
      <formula>(F9&gt;0)</formula>
    </cfRule>
  </conditionalFormatting>
  <conditionalFormatting sqref="F3">
    <cfRule type="cellIs" dxfId="1" priority="2" operator="notEqual">
      <formula>0</formula>
    </cfRule>
  </conditionalFormatting>
  <conditionalFormatting sqref="F19:F20">
    <cfRule type="cellIs" dxfId="0" priority="1" operator="notEqual">
      <formula>0</formula>
    </cfRule>
  </conditionalFormatting>
  <printOptions headings="1"/>
  <pageMargins left="0.74803149606299213" right="0.74803149606299213" top="0.98425196850393704" bottom="0.98425196850393704" header="0.51181102362204722" footer="0.51181102362204722"/>
  <pageSetup paperSize="9" scale="55" orientation="landscape" blackAndWhite="1" horizontalDpi="300" verticalDpi="300" r:id="rId1"/>
  <headerFooter alignWithMargins="0">
    <oddHeader>&amp;C&amp;"Arial,Bold"&amp;14Sheet: &amp;A</oddHeader>
    <oddFooter>&amp;L&amp;12&amp;F (Printed on &amp;D at &amp;T) &amp;R&amp;12Page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tabColor theme="1" tint="0.249977111117893"/>
  </sheetPr>
  <dimension ref="A1:AE111"/>
  <sheetViews>
    <sheetView showGridLines="0" showRowColHeaders="0" tabSelected="1" zoomScale="80" zoomScaleNormal="80" workbookViewId="0"/>
  </sheetViews>
  <sheetFormatPr defaultColWidth="0" defaultRowHeight="13.2" zeroHeight="1" x14ac:dyDescent="0.25"/>
  <cols>
    <col min="1" max="4" width="1.6640625" customWidth="1"/>
    <col min="5" max="31" width="9.109375" customWidth="1"/>
    <col min="32" max="16384" width="9.109375" hidden="1"/>
  </cols>
  <sheetData>
    <row r="1" spans="1:28" s="299" customFormat="1" ht="24.6" x14ac:dyDescent="0.25">
      <c r="A1" s="625"/>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row>
    <row r="2" spans="1:28" s="298" customFormat="1" ht="33" x14ac:dyDescent="0.25">
      <c r="A2" s="626"/>
      <c r="B2" s="626"/>
      <c r="C2" s="626"/>
      <c r="D2" s="626"/>
      <c r="E2" s="626"/>
      <c r="F2" s="626"/>
      <c r="G2" s="627" t="s">
        <v>308</v>
      </c>
      <c r="H2" s="626"/>
      <c r="I2" s="626"/>
      <c r="J2" s="626"/>
      <c r="K2" s="626"/>
      <c r="L2" s="626"/>
      <c r="M2" s="626"/>
      <c r="N2" s="626"/>
      <c r="O2" s="626"/>
      <c r="P2" s="626"/>
      <c r="Q2" s="626"/>
      <c r="R2" s="626"/>
      <c r="S2" s="626"/>
      <c r="T2" s="626"/>
      <c r="U2" s="626"/>
      <c r="V2" s="626"/>
      <c r="W2" s="626"/>
      <c r="X2" s="626"/>
      <c r="Y2" s="626"/>
      <c r="Z2" s="626"/>
      <c r="AA2" s="626"/>
      <c r="AB2" s="626"/>
    </row>
    <row r="3" spans="1:28" s="298" customFormat="1" ht="17.399999999999999" x14ac:dyDescent="0.25">
      <c r="A3" s="626"/>
      <c r="B3" s="626"/>
      <c r="C3" s="626"/>
      <c r="D3" s="626"/>
      <c r="E3" s="626"/>
      <c r="F3" s="626"/>
      <c r="G3" s="626"/>
      <c r="H3" s="626"/>
      <c r="I3" s="626"/>
      <c r="J3" s="626"/>
      <c r="K3" s="626"/>
      <c r="L3" s="626"/>
      <c r="M3" s="626"/>
      <c r="N3" s="626"/>
      <c r="O3" s="626"/>
      <c r="P3" s="626"/>
      <c r="Q3" s="626"/>
      <c r="R3" s="626"/>
      <c r="S3" s="626"/>
      <c r="T3" s="626"/>
      <c r="U3" s="626"/>
      <c r="V3" s="626"/>
      <c r="W3" s="626"/>
      <c r="X3" s="626"/>
      <c r="Y3" s="626"/>
      <c r="Z3" s="626"/>
      <c r="AA3" s="626"/>
      <c r="AB3" s="626"/>
    </row>
    <row r="4" spans="1:28" s="298" customFormat="1" ht="17.399999999999999" x14ac:dyDescent="0.25">
      <c r="A4" s="626"/>
      <c r="B4" s="626"/>
      <c r="C4" s="626"/>
      <c r="D4" s="626"/>
      <c r="E4" s="626"/>
      <c r="F4" s="626"/>
      <c r="G4" s="626"/>
      <c r="H4" s="626"/>
      <c r="I4" s="626"/>
      <c r="J4" s="626"/>
      <c r="K4" s="626"/>
      <c r="L4" s="626"/>
      <c r="M4" s="626"/>
      <c r="N4" s="626"/>
      <c r="O4" s="626"/>
      <c r="P4" s="626"/>
      <c r="Q4" s="626"/>
      <c r="R4" s="626"/>
      <c r="S4" s="626"/>
      <c r="T4" s="626"/>
      <c r="U4" s="626"/>
      <c r="V4" s="626"/>
      <c r="W4" s="626"/>
      <c r="X4" s="626"/>
      <c r="Y4" s="626"/>
      <c r="Z4" s="626"/>
      <c r="AA4" s="626"/>
      <c r="AB4" s="626"/>
    </row>
    <row r="5" spans="1:28" s="298" customFormat="1" ht="17.399999999999999" x14ac:dyDescent="0.25">
      <c r="A5" s="626"/>
      <c r="B5" s="626"/>
      <c r="C5" s="626"/>
      <c r="D5" s="626"/>
      <c r="E5" s="626"/>
      <c r="F5" s="626"/>
      <c r="G5" s="626"/>
      <c r="H5" s="626"/>
      <c r="I5" s="626"/>
      <c r="J5" s="626"/>
      <c r="K5" s="626"/>
      <c r="L5" s="626"/>
      <c r="M5" s="626"/>
      <c r="N5" s="626"/>
      <c r="O5" s="626"/>
      <c r="P5" s="626"/>
      <c r="Q5" s="626"/>
      <c r="R5" s="626"/>
      <c r="S5" s="626"/>
      <c r="T5" s="626"/>
      <c r="U5" s="626"/>
      <c r="V5" s="626"/>
      <c r="W5" s="626"/>
      <c r="X5" s="626"/>
      <c r="Y5" s="626"/>
      <c r="Z5" s="626"/>
      <c r="AA5" s="626"/>
      <c r="AB5" s="626"/>
    </row>
    <row r="6" spans="1:28" s="298" customFormat="1" ht="17.399999999999999" x14ac:dyDescent="0.25">
      <c r="A6" s="626"/>
      <c r="B6" s="626"/>
      <c r="C6" s="626"/>
      <c r="D6" s="626"/>
      <c r="E6" s="628" t="s">
        <v>315</v>
      </c>
      <c r="F6" s="626"/>
      <c r="G6" s="626"/>
      <c r="H6" s="626"/>
      <c r="I6" s="626"/>
      <c r="J6" s="626"/>
      <c r="K6" s="626"/>
      <c r="L6" s="626"/>
      <c r="M6" s="626"/>
      <c r="N6" s="626"/>
      <c r="O6" s="626"/>
      <c r="P6" s="626"/>
      <c r="Q6" s="626"/>
      <c r="R6" s="626"/>
      <c r="S6" s="626"/>
      <c r="T6" s="626"/>
      <c r="U6" s="626"/>
      <c r="V6" s="626"/>
      <c r="W6" s="626"/>
      <c r="X6" s="626"/>
      <c r="Y6" s="626"/>
      <c r="Z6" s="626"/>
      <c r="AA6" s="626"/>
      <c r="AB6" s="626"/>
    </row>
    <row r="7" spans="1:28" s="298" customFormat="1" ht="17.399999999999999" x14ac:dyDescent="0.25">
      <c r="A7" s="626"/>
      <c r="B7" s="626"/>
      <c r="C7" s="626"/>
      <c r="D7" s="626"/>
      <c r="E7" s="626"/>
      <c r="F7" s="626"/>
      <c r="G7" s="626"/>
      <c r="H7" s="626"/>
      <c r="I7" s="626"/>
      <c r="J7" s="626"/>
      <c r="K7" s="626"/>
      <c r="L7" s="626"/>
      <c r="M7" s="626"/>
      <c r="N7" s="626"/>
      <c r="O7" s="626"/>
      <c r="P7" s="626"/>
      <c r="Q7" s="626"/>
      <c r="R7" s="626"/>
      <c r="S7" s="626"/>
      <c r="T7" s="626"/>
      <c r="U7" s="626"/>
      <c r="V7" s="626"/>
      <c r="W7" s="626"/>
      <c r="X7" s="626"/>
      <c r="Y7" s="626"/>
      <c r="Z7" s="626"/>
      <c r="AA7" s="626"/>
      <c r="AB7" s="626"/>
    </row>
    <row r="8" spans="1:28" s="298" customFormat="1" ht="36.75" customHeight="1" x14ac:dyDescent="0.25">
      <c r="A8" s="626"/>
      <c r="B8" s="626"/>
      <c r="C8" s="626"/>
      <c r="D8" s="626"/>
      <c r="E8" s="782" t="s">
        <v>185</v>
      </c>
      <c r="F8" s="783"/>
      <c r="G8" s="783"/>
      <c r="H8" s="783"/>
      <c r="I8" s="783"/>
      <c r="J8" s="783"/>
      <c r="K8" s="783"/>
      <c r="L8" s="783"/>
      <c r="M8" s="783"/>
      <c r="N8" s="783"/>
      <c r="O8" s="783"/>
      <c r="P8" s="783"/>
      <c r="Q8" s="783"/>
      <c r="R8" s="783"/>
      <c r="S8" s="783"/>
      <c r="T8" s="783"/>
      <c r="U8" s="783"/>
      <c r="V8" s="783"/>
      <c r="W8" s="783"/>
      <c r="X8" s="783"/>
      <c r="Y8" s="783"/>
      <c r="Z8" s="783"/>
      <c r="AA8" s="626"/>
      <c r="AB8" s="626"/>
    </row>
    <row r="9" spans="1:28" s="298" customFormat="1" ht="17.399999999999999" x14ac:dyDescent="0.3">
      <c r="A9" s="626"/>
      <c r="B9" s="626"/>
      <c r="C9" s="626"/>
      <c r="D9" s="626"/>
      <c r="E9" s="629"/>
      <c r="F9" s="630"/>
      <c r="G9" s="630"/>
      <c r="H9" s="630"/>
      <c r="I9" s="630"/>
      <c r="J9" s="630"/>
      <c r="K9" s="630"/>
      <c r="L9" s="630"/>
      <c r="M9" s="630"/>
      <c r="N9" s="630"/>
      <c r="O9" s="630"/>
      <c r="P9" s="630"/>
      <c r="Q9" s="630"/>
      <c r="R9" s="630"/>
      <c r="S9" s="630"/>
      <c r="T9" s="630"/>
      <c r="U9" s="630"/>
      <c r="V9" s="630"/>
      <c r="W9" s="630"/>
      <c r="X9" s="630"/>
      <c r="Y9" s="630"/>
      <c r="Z9" s="630"/>
      <c r="AA9" s="626"/>
      <c r="AB9" s="626"/>
    </row>
    <row r="10" spans="1:28" s="298" customFormat="1" ht="36.75" customHeight="1" x14ac:dyDescent="0.25">
      <c r="A10" s="626"/>
      <c r="B10" s="626"/>
      <c r="C10" s="626"/>
      <c r="D10" s="626"/>
      <c r="E10" s="782" t="s">
        <v>314</v>
      </c>
      <c r="F10" s="783"/>
      <c r="G10" s="783"/>
      <c r="H10" s="783"/>
      <c r="I10" s="783"/>
      <c r="J10" s="783"/>
      <c r="K10" s="783"/>
      <c r="L10" s="783"/>
      <c r="M10" s="783"/>
      <c r="N10" s="783"/>
      <c r="O10" s="783"/>
      <c r="P10" s="783"/>
      <c r="Q10" s="783"/>
      <c r="R10" s="783"/>
      <c r="S10" s="783"/>
      <c r="T10" s="783"/>
      <c r="U10" s="783"/>
      <c r="V10" s="783"/>
      <c r="W10" s="783"/>
      <c r="X10" s="783"/>
      <c r="Y10" s="783"/>
      <c r="Z10" s="783"/>
      <c r="AA10" s="626"/>
      <c r="AB10" s="626"/>
    </row>
    <row r="11" spans="1:28" s="298" customFormat="1" ht="17.399999999999999" x14ac:dyDescent="0.25">
      <c r="A11" s="626"/>
      <c r="B11" s="626"/>
      <c r="C11" s="626"/>
      <c r="D11" s="626"/>
      <c r="E11" s="630"/>
      <c r="F11" s="630"/>
      <c r="G11" s="630"/>
      <c r="H11" s="630"/>
      <c r="I11" s="630"/>
      <c r="J11" s="630"/>
      <c r="K11" s="630"/>
      <c r="L11" s="630"/>
      <c r="M11" s="630"/>
      <c r="N11" s="630"/>
      <c r="O11" s="630"/>
      <c r="P11" s="630"/>
      <c r="Q11" s="630"/>
      <c r="R11" s="630"/>
      <c r="S11" s="630"/>
      <c r="T11" s="630"/>
      <c r="U11" s="630"/>
      <c r="V11" s="630"/>
      <c r="W11" s="630"/>
      <c r="X11" s="630"/>
      <c r="Y11" s="630"/>
      <c r="Z11" s="630"/>
      <c r="AA11" s="626"/>
      <c r="AB11" s="626"/>
    </row>
    <row r="12" spans="1:28" s="298" customFormat="1" ht="17.399999999999999" x14ac:dyDescent="0.25">
      <c r="A12" s="626"/>
      <c r="B12" s="626"/>
      <c r="C12" s="626"/>
      <c r="D12" s="626"/>
      <c r="E12" s="784" t="s">
        <v>262</v>
      </c>
      <c r="F12" s="785"/>
      <c r="G12" s="785"/>
      <c r="H12" s="785"/>
      <c r="I12" s="785"/>
      <c r="J12" s="785"/>
      <c r="K12" s="785"/>
      <c r="L12" s="785"/>
      <c r="M12" s="785"/>
      <c r="N12" s="785"/>
      <c r="O12" s="785"/>
      <c r="P12" s="785"/>
      <c r="Q12" s="630"/>
      <c r="R12" s="630"/>
      <c r="S12" s="630"/>
      <c r="T12" s="630"/>
      <c r="U12" s="630"/>
      <c r="V12" s="630"/>
      <c r="W12" s="630"/>
      <c r="X12" s="630"/>
      <c r="Y12" s="630"/>
      <c r="Z12" s="630"/>
      <c r="AA12" s="626"/>
      <c r="AB12" s="626"/>
    </row>
    <row r="13" spans="1:28" s="298" customFormat="1" ht="17.399999999999999" x14ac:dyDescent="0.25">
      <c r="A13" s="626"/>
      <c r="B13" s="626"/>
      <c r="C13" s="626"/>
      <c r="D13" s="626"/>
      <c r="E13" s="630"/>
      <c r="F13" s="630"/>
      <c r="G13" s="630"/>
      <c r="H13" s="630"/>
      <c r="I13" s="630"/>
      <c r="J13" s="630"/>
      <c r="K13" s="630"/>
      <c r="L13" s="630"/>
      <c r="M13" s="630"/>
      <c r="N13" s="630"/>
      <c r="O13" s="630"/>
      <c r="P13" s="630"/>
      <c r="Q13" s="630"/>
      <c r="R13" s="630"/>
      <c r="S13" s="630"/>
      <c r="T13" s="630"/>
      <c r="U13" s="630"/>
      <c r="V13" s="630"/>
      <c r="W13" s="630"/>
      <c r="X13" s="630"/>
      <c r="Y13" s="630"/>
      <c r="Z13" s="630"/>
      <c r="AA13" s="626"/>
      <c r="AB13" s="626"/>
    </row>
    <row r="14" spans="1:28" s="298" customFormat="1" ht="17.399999999999999" x14ac:dyDescent="0.25">
      <c r="A14" s="626"/>
      <c r="B14" s="626"/>
      <c r="C14" s="626"/>
      <c r="D14" s="626"/>
      <c r="E14" s="630"/>
      <c r="F14" s="630"/>
      <c r="G14" s="630"/>
      <c r="H14" s="630"/>
      <c r="I14" s="630"/>
      <c r="J14" s="630"/>
      <c r="K14" s="630"/>
      <c r="L14" s="630"/>
      <c r="M14" s="630"/>
      <c r="N14" s="630"/>
      <c r="O14" s="630"/>
      <c r="P14" s="630"/>
      <c r="Q14" s="630"/>
      <c r="R14" s="630"/>
      <c r="S14" s="630"/>
      <c r="T14" s="630"/>
      <c r="U14" s="630"/>
      <c r="V14" s="630"/>
      <c r="W14" s="630"/>
      <c r="X14" s="630"/>
      <c r="Y14" s="630"/>
      <c r="Z14" s="630"/>
      <c r="AA14" s="626"/>
      <c r="AB14" s="626"/>
    </row>
    <row r="15" spans="1:28" s="298" customFormat="1" ht="17.399999999999999" x14ac:dyDescent="0.25">
      <c r="A15" s="626"/>
      <c r="B15" s="626"/>
      <c r="C15" s="626"/>
      <c r="D15" s="626"/>
      <c r="E15" s="630" t="s">
        <v>180</v>
      </c>
      <c r="F15" s="630"/>
      <c r="G15" s="630"/>
      <c r="H15" s="630"/>
      <c r="I15" s="630"/>
      <c r="J15" s="630"/>
      <c r="K15" s="630"/>
      <c r="L15" s="630"/>
      <c r="M15" s="630"/>
      <c r="N15" s="630"/>
      <c r="O15" s="630"/>
      <c r="P15" s="630"/>
      <c r="Q15" s="630"/>
      <c r="R15" s="630"/>
      <c r="S15" s="630"/>
      <c r="T15" s="630"/>
      <c r="U15" s="630"/>
      <c r="V15" s="630"/>
      <c r="W15" s="630"/>
      <c r="X15" s="630"/>
      <c r="Y15" s="630"/>
      <c r="Z15" s="630"/>
      <c r="AA15" s="626"/>
      <c r="AB15" s="626"/>
    </row>
    <row r="16" spans="1:28" s="298" customFormat="1" ht="17.399999999999999" x14ac:dyDescent="0.25">
      <c r="A16" s="626"/>
      <c r="B16" s="626"/>
      <c r="C16" s="626"/>
      <c r="D16" s="626"/>
      <c r="E16" s="630"/>
      <c r="F16" s="630"/>
      <c r="G16" s="630"/>
      <c r="H16" s="630"/>
      <c r="I16" s="630"/>
      <c r="J16" s="630"/>
      <c r="K16" s="630"/>
      <c r="L16" s="630"/>
      <c r="M16" s="630"/>
      <c r="N16" s="630"/>
      <c r="O16" s="630"/>
      <c r="P16" s="630"/>
      <c r="Q16" s="630"/>
      <c r="R16" s="630"/>
      <c r="S16" s="630"/>
      <c r="T16" s="630"/>
      <c r="U16" s="630"/>
      <c r="V16" s="630"/>
      <c r="W16" s="630"/>
      <c r="X16" s="630"/>
      <c r="Y16" s="630"/>
      <c r="Z16" s="630"/>
      <c r="AA16" s="626"/>
      <c r="AB16" s="626"/>
    </row>
    <row r="17" spans="1:28" s="298" customFormat="1" ht="17.399999999999999" x14ac:dyDescent="0.25">
      <c r="A17" s="626"/>
      <c r="B17" s="626"/>
      <c r="C17" s="626"/>
      <c r="D17" s="626"/>
      <c r="E17" s="630" t="s">
        <v>184</v>
      </c>
      <c r="F17" s="630"/>
      <c r="G17" s="784" t="s">
        <v>181</v>
      </c>
      <c r="H17" s="785"/>
      <c r="I17" s="785"/>
      <c r="J17" s="785"/>
      <c r="K17" s="630"/>
      <c r="L17" s="630"/>
      <c r="M17" s="630"/>
      <c r="N17" s="630"/>
      <c r="O17" s="630"/>
      <c r="P17" s="630"/>
      <c r="Q17" s="630"/>
      <c r="R17" s="630"/>
      <c r="S17" s="630"/>
      <c r="T17" s="630"/>
      <c r="U17" s="630"/>
      <c r="V17" s="630"/>
      <c r="W17" s="630"/>
      <c r="X17" s="630"/>
      <c r="Y17" s="630"/>
      <c r="Z17" s="630"/>
      <c r="AA17" s="626"/>
      <c r="AB17" s="626"/>
    </row>
    <row r="18" spans="1:28" s="298" customFormat="1" ht="17.399999999999999" x14ac:dyDescent="0.25">
      <c r="A18" s="626"/>
      <c r="B18" s="626"/>
      <c r="C18" s="626"/>
      <c r="D18" s="626"/>
      <c r="E18" s="630" t="s">
        <v>182</v>
      </c>
      <c r="F18" s="630"/>
      <c r="G18" s="786" t="s">
        <v>183</v>
      </c>
      <c r="H18" s="787"/>
      <c r="I18" s="787"/>
      <c r="J18" s="787"/>
      <c r="K18" s="630"/>
      <c r="L18" s="630"/>
      <c r="M18" s="630"/>
      <c r="N18" s="630"/>
      <c r="O18" s="630"/>
      <c r="P18" s="630"/>
      <c r="Q18" s="630"/>
      <c r="R18" s="630"/>
      <c r="S18" s="630"/>
      <c r="T18" s="630"/>
      <c r="U18" s="630"/>
      <c r="V18" s="630"/>
      <c r="W18" s="630"/>
      <c r="X18" s="630"/>
      <c r="Y18" s="630"/>
      <c r="Z18" s="630"/>
      <c r="AA18" s="626"/>
      <c r="AB18" s="626"/>
    </row>
    <row r="19" spans="1:28" s="298" customFormat="1" ht="17.399999999999999" x14ac:dyDescent="0.25">
      <c r="A19" s="626"/>
      <c r="B19" s="626"/>
      <c r="C19" s="626"/>
      <c r="D19" s="626"/>
      <c r="E19" s="626"/>
      <c r="F19" s="626"/>
      <c r="G19" s="626"/>
      <c r="H19" s="626"/>
      <c r="I19" s="626"/>
      <c r="J19" s="626"/>
      <c r="K19" s="626"/>
      <c r="L19" s="626"/>
      <c r="M19" s="626"/>
      <c r="N19" s="626"/>
      <c r="O19" s="626"/>
      <c r="P19" s="626"/>
      <c r="Q19" s="626"/>
      <c r="R19" s="626"/>
      <c r="S19" s="626"/>
      <c r="T19" s="626"/>
      <c r="U19" s="626"/>
      <c r="V19" s="626"/>
      <c r="W19" s="626"/>
      <c r="X19" s="626"/>
      <c r="Y19" s="626"/>
      <c r="Z19" s="626"/>
      <c r="AA19" s="626"/>
      <c r="AB19" s="626"/>
    </row>
    <row r="20" spans="1:28" s="298" customFormat="1" ht="17.399999999999999" x14ac:dyDescent="0.25">
      <c r="A20" s="626"/>
      <c r="B20" s="626"/>
      <c r="C20" s="626"/>
      <c r="D20" s="626"/>
      <c r="E20" s="626"/>
      <c r="F20" s="626"/>
      <c r="G20" s="626"/>
      <c r="H20" s="626"/>
      <c r="I20" s="626"/>
      <c r="J20" s="626"/>
      <c r="K20" s="626"/>
      <c r="L20" s="626"/>
      <c r="M20" s="626"/>
      <c r="N20" s="626"/>
      <c r="O20" s="626"/>
      <c r="P20" s="626"/>
      <c r="Q20" s="626"/>
      <c r="R20" s="626"/>
      <c r="S20" s="626"/>
      <c r="T20" s="626"/>
      <c r="U20" s="626"/>
      <c r="V20" s="626"/>
      <c r="W20" s="626"/>
      <c r="X20" s="626"/>
      <c r="Y20" s="626"/>
      <c r="Z20" s="626"/>
      <c r="AA20" s="626"/>
      <c r="AB20" s="626"/>
    </row>
    <row r="21" spans="1:28" s="298" customFormat="1" ht="17.399999999999999" x14ac:dyDescent="0.25">
      <c r="A21" s="626"/>
      <c r="B21" s="626"/>
      <c r="C21" s="626"/>
      <c r="D21" s="626"/>
      <c r="E21" s="630" t="s">
        <v>186</v>
      </c>
      <c r="F21" s="630"/>
      <c r="G21" s="630"/>
      <c r="H21" s="630"/>
      <c r="I21" s="630"/>
      <c r="J21" s="630"/>
      <c r="K21" s="630"/>
      <c r="L21" s="630"/>
      <c r="M21" s="630"/>
      <c r="N21" s="630"/>
      <c r="O21" s="630"/>
      <c r="P21" s="630"/>
      <c r="Q21" s="630"/>
      <c r="R21" s="630"/>
      <c r="S21" s="630"/>
      <c r="T21" s="630"/>
      <c r="U21" s="630"/>
      <c r="V21" s="630"/>
      <c r="W21" s="630"/>
      <c r="X21" s="630"/>
      <c r="Y21" s="630"/>
      <c r="Z21" s="630"/>
      <c r="AA21" s="626"/>
      <c r="AB21" s="626"/>
    </row>
    <row r="22" spans="1:28" s="298" customFormat="1" ht="17.399999999999999" x14ac:dyDescent="0.25">
      <c r="A22" s="626"/>
      <c r="B22" s="626"/>
      <c r="C22" s="626"/>
      <c r="D22" s="626"/>
      <c r="E22" s="630"/>
      <c r="F22" s="630"/>
      <c r="G22" s="630"/>
      <c r="H22" s="630"/>
      <c r="I22" s="630"/>
      <c r="J22" s="630"/>
      <c r="K22" s="630"/>
      <c r="L22" s="630"/>
      <c r="M22" s="630"/>
      <c r="N22" s="630"/>
      <c r="O22" s="630"/>
      <c r="P22" s="630"/>
      <c r="Q22" s="630"/>
      <c r="R22" s="630"/>
      <c r="S22" s="630"/>
      <c r="T22" s="630"/>
      <c r="U22" s="630"/>
      <c r="V22" s="630"/>
      <c r="W22" s="630"/>
      <c r="X22" s="630"/>
      <c r="Y22" s="630"/>
      <c r="Z22" s="630"/>
      <c r="AA22" s="626"/>
      <c r="AB22" s="626"/>
    </row>
    <row r="23" spans="1:28" s="298" customFormat="1" ht="17.399999999999999" x14ac:dyDescent="0.25">
      <c r="A23" s="626"/>
      <c r="B23" s="626"/>
      <c r="C23" s="626"/>
      <c r="D23" s="626"/>
      <c r="E23" s="630"/>
      <c r="F23" s="630"/>
      <c r="G23" s="630"/>
      <c r="H23" s="630"/>
      <c r="I23" s="630"/>
      <c r="J23" s="630"/>
      <c r="K23" s="630"/>
      <c r="L23" s="630"/>
      <c r="M23" s="630"/>
      <c r="N23" s="630"/>
      <c r="O23" s="630"/>
      <c r="P23" s="630"/>
      <c r="Q23" s="630"/>
      <c r="R23" s="630"/>
      <c r="S23" s="630"/>
      <c r="T23" s="630"/>
      <c r="U23" s="630"/>
      <c r="V23" s="630"/>
      <c r="W23" s="630"/>
      <c r="X23" s="630"/>
      <c r="Y23" s="630"/>
      <c r="Z23" s="630"/>
      <c r="AA23" s="626"/>
      <c r="AB23" s="626"/>
    </row>
    <row r="24" spans="1:28" s="298" customFormat="1" ht="17.399999999999999" x14ac:dyDescent="0.25">
      <c r="A24" s="626"/>
      <c r="B24" s="626"/>
      <c r="C24" s="626"/>
      <c r="D24" s="626"/>
      <c r="E24" s="626"/>
      <c r="F24" s="626"/>
      <c r="G24" s="626"/>
      <c r="H24" s="626"/>
      <c r="I24" s="626"/>
      <c r="J24" s="626"/>
      <c r="K24" s="626"/>
      <c r="L24" s="626"/>
      <c r="M24" s="626"/>
      <c r="N24" s="626"/>
      <c r="O24" s="626"/>
      <c r="P24" s="626"/>
      <c r="Q24" s="626"/>
      <c r="R24" s="626"/>
      <c r="S24" s="626"/>
      <c r="T24" s="626"/>
      <c r="U24" s="626"/>
      <c r="V24" s="626"/>
      <c r="W24" s="626"/>
      <c r="X24" s="626"/>
      <c r="Y24" s="626"/>
      <c r="Z24" s="626"/>
      <c r="AA24" s="626"/>
      <c r="AB24" s="626"/>
    </row>
    <row r="25" spans="1:28" x14ac:dyDescent="0.25"/>
    <row r="26" spans="1:28" x14ac:dyDescent="0.25"/>
    <row r="27" spans="1:28" x14ac:dyDescent="0.25"/>
    <row r="28" spans="1:28" x14ac:dyDescent="0.25"/>
    <row r="29" spans="1:28" x14ac:dyDescent="0.25"/>
    <row r="30" spans="1:28" x14ac:dyDescent="0.25"/>
    <row r="31" spans="1:28" x14ac:dyDescent="0.25"/>
    <row r="32" spans="1:28" x14ac:dyDescent="0.25"/>
    <row r="33" x14ac:dyDescent="0.25"/>
    <row r="34"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sheetData>
  <mergeCells count="5">
    <mergeCell ref="E8:Z8"/>
    <mergeCell ref="E10:Z10"/>
    <mergeCell ref="E12:P12"/>
    <mergeCell ref="G17:J17"/>
    <mergeCell ref="G18:J18"/>
  </mergeCells>
  <hyperlinks>
    <hyperlink ref="G17" r:id="rId1" xr:uid="{00000000-0004-0000-0100-000000000000}"/>
    <hyperlink ref="E12" location="Guide!A1" display="Please start your review on the 'Guide!' sheet which provides an overview of the model." xr:uid="{00000000-0004-0000-0100-000001000000}"/>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tabColor theme="1" tint="0.249977111117893"/>
    <pageSetUpPr fitToPage="1"/>
  </sheetPr>
  <dimension ref="A1:Y96"/>
  <sheetViews>
    <sheetView showGridLines="0" zoomScale="80" zoomScaleNormal="80" workbookViewId="0"/>
  </sheetViews>
  <sheetFormatPr defaultColWidth="0" defaultRowHeight="13.2" x14ac:dyDescent="0.25"/>
  <cols>
    <col min="1" max="3" width="1.6640625" customWidth="1"/>
    <col min="4" max="4" width="2.6640625" customWidth="1"/>
    <col min="5" max="5" width="20.5546875" customWidth="1"/>
    <col min="6" max="7" width="2.6640625" style="126" customWidth="1"/>
    <col min="8" max="8" width="12.6640625" style="126" customWidth="1"/>
    <col min="9" max="9" width="2.6640625" style="126" customWidth="1"/>
    <col min="10" max="10" width="12.6640625" style="126" customWidth="1"/>
    <col min="11" max="11" width="4.6640625" style="126" customWidth="1"/>
    <col min="12" max="12" width="11.6640625" style="193" customWidth="1"/>
    <col min="13" max="13" width="2.6640625" style="193" customWidth="1"/>
    <col min="14" max="14" width="11.6640625" style="193" customWidth="1"/>
    <col min="15" max="15" width="4.6640625" style="193" customWidth="1"/>
    <col min="16" max="16" width="11.6640625" style="193" customWidth="1"/>
    <col min="17" max="17" width="2.6640625" style="193" customWidth="1"/>
    <col min="18" max="18" width="11.6640625" style="193" customWidth="1"/>
    <col min="19" max="19" width="2.6640625" style="193" customWidth="1"/>
    <col min="20" max="20" width="11.6640625" style="193" customWidth="1"/>
    <col min="21" max="21" width="13.44140625" customWidth="1"/>
    <col min="22" max="22" width="5.44140625" customWidth="1"/>
    <col min="23" max="25" width="0" hidden="1" customWidth="1"/>
    <col min="26" max="16384" width="9.109375" hidden="1"/>
  </cols>
  <sheetData>
    <row r="1" spans="1:22" s="178" customFormat="1" ht="24.6" x14ac:dyDescent="0.25">
      <c r="A1" s="43" t="str">
        <f ca="1" xml:space="preserve"> RIGHT(CELL("filename", A1), LEN(CELL("filename", A1)) - SEARCH("]", CELL("filename", A1)))</f>
        <v>Guide</v>
      </c>
      <c r="B1" s="179"/>
      <c r="C1" s="188"/>
      <c r="D1" s="107"/>
      <c r="E1" s="184"/>
      <c r="F1" s="34"/>
      <c r="G1" s="34"/>
      <c r="H1" s="34"/>
      <c r="I1" s="34"/>
      <c r="J1" s="34"/>
      <c r="K1" s="34"/>
      <c r="L1" s="199"/>
      <c r="M1" s="199"/>
      <c r="N1" s="199"/>
      <c r="O1" s="197"/>
      <c r="P1" s="197"/>
      <c r="Q1" s="197"/>
      <c r="R1" s="197"/>
      <c r="S1" s="197"/>
      <c r="T1" s="197"/>
      <c r="U1" s="197"/>
      <c r="V1" s="197"/>
    </row>
    <row r="2" spans="1:22" s="267" customFormat="1" x14ac:dyDescent="0.25">
      <c r="F2" s="268"/>
      <c r="G2" s="268"/>
      <c r="H2" s="268"/>
      <c r="I2" s="268"/>
      <c r="J2" s="268"/>
      <c r="K2" s="268"/>
      <c r="L2" s="269"/>
      <c r="M2" s="269"/>
      <c r="N2" s="269"/>
      <c r="O2" s="269"/>
      <c r="P2" s="270"/>
      <c r="Q2" s="269"/>
      <c r="R2" s="270"/>
      <c r="S2" s="269"/>
      <c r="T2" s="270"/>
    </row>
    <row r="3" spans="1:22" s="267" customFormat="1" x14ac:dyDescent="0.25">
      <c r="F3" s="268"/>
      <c r="G3" s="268"/>
      <c r="H3" s="268"/>
      <c r="I3" s="268"/>
      <c r="J3" s="268"/>
      <c r="K3" s="268"/>
      <c r="L3" s="269"/>
      <c r="M3" s="269"/>
      <c r="N3" s="269"/>
      <c r="O3" s="269"/>
      <c r="P3" s="270"/>
      <c r="Q3" s="269"/>
      <c r="R3" s="270"/>
      <c r="S3" s="269"/>
      <c r="T3" s="270"/>
    </row>
    <row r="4" spans="1:22" s="178" customFormat="1" x14ac:dyDescent="0.25">
      <c r="A4" s="376" t="s">
        <v>194</v>
      </c>
      <c r="B4" s="377"/>
      <c r="C4" s="377"/>
      <c r="D4" s="378"/>
      <c r="E4" s="379"/>
      <c r="F4" s="380"/>
      <c r="G4" s="379"/>
      <c r="H4" s="379"/>
      <c r="I4" s="379"/>
      <c r="J4" s="379"/>
      <c r="K4" s="379"/>
      <c r="L4" s="379"/>
      <c r="M4" s="379"/>
      <c r="N4" s="379"/>
      <c r="O4" s="379"/>
      <c r="P4" s="379"/>
      <c r="Q4" s="379"/>
      <c r="R4" s="379"/>
      <c r="S4" s="379"/>
      <c r="T4" s="379"/>
      <c r="U4" s="379"/>
      <c r="V4" s="379"/>
    </row>
    <row r="5" spans="1:22" s="178" customFormat="1" x14ac:dyDescent="0.25">
      <c r="A5" s="126"/>
      <c r="F5" s="126"/>
      <c r="G5" s="126"/>
      <c r="H5" s="126"/>
      <c r="I5" s="126"/>
      <c r="J5" s="126"/>
      <c r="K5" s="126"/>
      <c r="L5" s="245"/>
      <c r="M5" s="245"/>
      <c r="N5" s="245"/>
      <c r="O5" s="245"/>
      <c r="P5" s="245"/>
      <c r="Q5" s="245"/>
      <c r="R5" s="245"/>
      <c r="S5" s="245"/>
      <c r="T5" s="245"/>
    </row>
    <row r="6" spans="1:22" s="178" customFormat="1" ht="28.5" customHeight="1" x14ac:dyDescent="0.25">
      <c r="E6" s="147" t="s">
        <v>177</v>
      </c>
      <c r="F6" s="126"/>
      <c r="G6" s="126"/>
      <c r="H6" s="788" t="s">
        <v>293</v>
      </c>
      <c r="I6" s="789"/>
      <c r="J6" s="789"/>
      <c r="K6" s="789"/>
      <c r="L6" s="789"/>
      <c r="M6" s="789"/>
      <c r="N6" s="789"/>
      <c r="O6" s="789"/>
      <c r="P6" s="789"/>
      <c r="Q6" s="789"/>
      <c r="R6" s="789"/>
      <c r="S6" s="789"/>
      <c r="T6" s="789"/>
      <c r="U6" s="789"/>
    </row>
    <row r="7" spans="1:22" s="178" customFormat="1" x14ac:dyDescent="0.25">
      <c r="F7" s="126"/>
      <c r="G7" s="126"/>
      <c r="H7" s="266"/>
      <c r="I7" s="266"/>
      <c r="J7" s="266"/>
      <c r="K7" s="266"/>
      <c r="L7" s="297"/>
      <c r="M7" s="297"/>
      <c r="N7" s="297"/>
      <c r="O7" s="297"/>
      <c r="P7" s="297"/>
      <c r="Q7" s="297"/>
      <c r="R7" s="297"/>
      <c r="S7" s="297"/>
      <c r="T7" s="297"/>
      <c r="U7" s="222"/>
    </row>
    <row r="8" spans="1:22" s="178" customFormat="1" x14ac:dyDescent="0.25">
      <c r="E8" s="147" t="s">
        <v>176</v>
      </c>
      <c r="F8" s="126"/>
      <c r="G8" s="126"/>
      <c r="H8" s="790" t="s">
        <v>178</v>
      </c>
      <c r="I8" s="791"/>
      <c r="J8" s="791"/>
      <c r="K8" s="791"/>
      <c r="L8" s="791"/>
      <c r="M8" s="791"/>
      <c r="N8" s="791"/>
      <c r="O8" s="791"/>
      <c r="P8" s="791"/>
      <c r="Q8" s="791"/>
      <c r="R8" s="791"/>
      <c r="S8" s="791"/>
      <c r="T8" s="791"/>
      <c r="U8" s="791"/>
    </row>
    <row r="9" spans="1:22" s="178" customFormat="1" x14ac:dyDescent="0.25">
      <c r="F9" s="126"/>
      <c r="G9" s="126"/>
      <c r="H9" s="266"/>
      <c r="I9" s="266"/>
      <c r="J9" s="266"/>
      <c r="K9" s="266"/>
      <c r="L9" s="297"/>
      <c r="M9" s="297"/>
      <c r="N9" s="297"/>
      <c r="O9" s="297"/>
      <c r="P9" s="297"/>
      <c r="Q9" s="297"/>
      <c r="R9" s="297"/>
      <c r="S9" s="297"/>
      <c r="T9" s="297"/>
      <c r="U9" s="222"/>
    </row>
    <row r="10" spans="1:22" s="178" customFormat="1" ht="27.75" customHeight="1" x14ac:dyDescent="0.25">
      <c r="E10" s="147" t="s">
        <v>179</v>
      </c>
      <c r="F10" s="126"/>
      <c r="G10" s="126"/>
      <c r="H10" s="788" t="s">
        <v>313</v>
      </c>
      <c r="I10" s="788"/>
      <c r="J10" s="788"/>
      <c r="K10" s="788"/>
      <c r="L10" s="788"/>
      <c r="M10" s="788"/>
      <c r="N10" s="788"/>
      <c r="O10" s="788"/>
      <c r="P10" s="788"/>
      <c r="Q10" s="788"/>
      <c r="R10" s="788"/>
      <c r="S10" s="788"/>
      <c r="T10" s="788"/>
      <c r="U10" s="788"/>
    </row>
    <row r="11" spans="1:22" s="178" customFormat="1" x14ac:dyDescent="0.25">
      <c r="F11" s="126"/>
      <c r="G11" s="126"/>
      <c r="H11" s="126"/>
      <c r="I11" s="126"/>
      <c r="J11" s="126"/>
      <c r="K11" s="126"/>
      <c r="L11" s="245"/>
      <c r="M11" s="245"/>
      <c r="N11" s="245"/>
      <c r="O11" s="245"/>
      <c r="P11" s="245"/>
      <c r="Q11" s="245"/>
      <c r="R11" s="245"/>
      <c r="S11" s="245"/>
      <c r="T11" s="245"/>
    </row>
    <row r="12" spans="1:22" s="178" customFormat="1" x14ac:dyDescent="0.25">
      <c r="F12" s="126"/>
      <c r="G12" s="126"/>
      <c r="H12" s="126"/>
      <c r="I12" s="126"/>
      <c r="J12" s="126"/>
      <c r="K12" s="126"/>
      <c r="L12" s="245"/>
      <c r="M12" s="245"/>
      <c r="N12" s="245"/>
      <c r="O12" s="245"/>
      <c r="P12" s="245"/>
      <c r="Q12" s="245"/>
      <c r="R12" s="245"/>
      <c r="S12" s="245"/>
      <c r="T12" s="245"/>
    </row>
    <row r="13" spans="1:22" s="178" customFormat="1" ht="27" customHeight="1" x14ac:dyDescent="0.25">
      <c r="E13" s="788" t="s">
        <v>187</v>
      </c>
      <c r="F13" s="788"/>
      <c r="G13" s="788"/>
      <c r="H13" s="788"/>
      <c r="I13" s="788"/>
      <c r="J13" s="788"/>
      <c r="K13" s="788"/>
      <c r="L13" s="788"/>
      <c r="M13" s="788"/>
      <c r="N13" s="788"/>
      <c r="O13" s="788"/>
      <c r="P13" s="788"/>
      <c r="Q13" s="788"/>
      <c r="R13" s="788"/>
      <c r="S13" s="788"/>
      <c r="T13" s="788"/>
      <c r="U13" s="788"/>
    </row>
    <row r="14" spans="1:22" s="178" customFormat="1" x14ac:dyDescent="0.25">
      <c r="E14" s="126"/>
      <c r="F14" s="126"/>
      <c r="G14" s="126"/>
      <c r="H14" s="126"/>
      <c r="I14" s="126"/>
      <c r="J14" s="126"/>
      <c r="K14" s="126"/>
      <c r="L14" s="245"/>
      <c r="M14" s="245"/>
      <c r="N14" s="245"/>
      <c r="O14" s="245"/>
      <c r="P14" s="245"/>
      <c r="Q14" s="245"/>
      <c r="R14" s="245"/>
      <c r="S14" s="245"/>
      <c r="T14" s="245"/>
    </row>
    <row r="15" spans="1:22" s="281" customFormat="1" ht="14.4" thickBot="1" x14ac:dyDescent="0.3">
      <c r="E15" s="282" t="s">
        <v>165</v>
      </c>
      <c r="H15" s="282" t="s">
        <v>163</v>
      </c>
      <c r="I15" s="282"/>
      <c r="J15" s="282"/>
      <c r="L15" s="282" t="s">
        <v>164</v>
      </c>
      <c r="M15" s="283"/>
      <c r="N15" s="283"/>
      <c r="O15" s="283"/>
      <c r="P15" s="283"/>
      <c r="Q15" s="283"/>
      <c r="R15" s="283"/>
      <c r="S15" s="283"/>
      <c r="T15" s="283"/>
      <c r="U15" s="284"/>
    </row>
    <row r="16" spans="1:22" s="178" customFormat="1" x14ac:dyDescent="0.25">
      <c r="F16" s="126"/>
      <c r="G16" s="126"/>
      <c r="H16" s="126"/>
      <c r="I16" s="126"/>
      <c r="J16" s="126"/>
      <c r="K16" s="126"/>
      <c r="L16" s="245"/>
      <c r="M16" s="245"/>
      <c r="N16" s="245"/>
      <c r="O16" s="245"/>
      <c r="P16" s="245"/>
      <c r="Q16" s="245"/>
      <c r="R16" s="245"/>
      <c r="S16" s="245"/>
      <c r="T16" s="245"/>
    </row>
    <row r="17" spans="4:22" s="178" customFormat="1" x14ac:dyDescent="0.25">
      <c r="F17" s="126"/>
      <c r="G17" s="126"/>
      <c r="H17" s="126"/>
      <c r="I17" s="126"/>
      <c r="J17" s="126"/>
      <c r="K17" s="126"/>
      <c r="L17" s="245"/>
      <c r="M17" s="245"/>
      <c r="N17" s="245"/>
      <c r="O17" s="245"/>
      <c r="P17" s="245"/>
      <c r="Q17" s="245"/>
      <c r="R17" s="245"/>
      <c r="S17" s="245"/>
      <c r="T17" s="245"/>
    </row>
    <row r="18" spans="4:22" s="178" customFormat="1" x14ac:dyDescent="0.25">
      <c r="E18" s="636" t="str">
        <f ca="1">SetUp!$A$1</f>
        <v>SetUp</v>
      </c>
      <c r="F18" s="126"/>
      <c r="G18" s="126"/>
      <c r="H18" s="271"/>
      <c r="I18" s="126"/>
      <c r="J18" s="126"/>
      <c r="K18" s="126"/>
      <c r="L18" s="245"/>
      <c r="M18" s="245"/>
      <c r="N18" s="245"/>
      <c r="O18" s="245"/>
      <c r="P18" s="245"/>
      <c r="Q18" s="245"/>
      <c r="R18" s="245"/>
      <c r="S18" s="245"/>
      <c r="T18" s="245"/>
    </row>
    <row r="19" spans="4:22" s="178" customFormat="1" x14ac:dyDescent="0.25">
      <c r="D19" s="272"/>
      <c r="E19" s="272"/>
      <c r="F19" s="278"/>
      <c r="G19" s="278"/>
      <c r="H19" s="278"/>
      <c r="I19" s="278"/>
      <c r="J19" s="278"/>
      <c r="K19" s="278"/>
      <c r="L19" s="278"/>
      <c r="M19" s="278"/>
      <c r="N19" s="278"/>
      <c r="O19" s="278"/>
      <c r="P19" s="278"/>
      <c r="Q19" s="278"/>
      <c r="R19" s="278"/>
      <c r="S19" s="278"/>
      <c r="T19" s="278"/>
      <c r="U19" s="278"/>
    </row>
    <row r="20" spans="4:22" s="178" customFormat="1" x14ac:dyDescent="0.25">
      <c r="E20" s="608"/>
      <c r="F20" s="213"/>
      <c r="G20" s="213"/>
      <c r="H20" s="213"/>
      <c r="I20" s="213"/>
      <c r="J20" s="213"/>
      <c r="K20" s="213"/>
      <c r="L20" s="213"/>
      <c r="M20" s="245"/>
      <c r="N20" s="245"/>
      <c r="O20" s="245"/>
      <c r="P20" s="245"/>
      <c r="Q20" s="245"/>
      <c r="R20" s="245"/>
      <c r="S20" s="245"/>
      <c r="T20" s="245"/>
    </row>
    <row r="21" spans="4:22" x14ac:dyDescent="0.25">
      <c r="E21" s="636" t="str">
        <f ca="1">InpAct!$A$1</f>
        <v>InpAct</v>
      </c>
      <c r="F21" s="213"/>
      <c r="G21" s="213"/>
      <c r="H21" s="213"/>
      <c r="I21" s="213"/>
      <c r="J21" s="213"/>
      <c r="K21" s="213"/>
      <c r="L21" s="271"/>
      <c r="M21" s="245"/>
      <c r="N21" s="271"/>
      <c r="O21" s="245"/>
      <c r="P21" s="271"/>
      <c r="Q21" s="245"/>
      <c r="R21" s="271"/>
      <c r="S21" s="245"/>
      <c r="T21" s="271"/>
    </row>
    <row r="22" spans="4:22" s="178" customFormat="1" x14ac:dyDescent="0.25">
      <c r="E22" s="608"/>
      <c r="F22" s="213"/>
      <c r="G22" s="213"/>
      <c r="H22" s="213"/>
      <c r="I22" s="213"/>
      <c r="J22" s="213"/>
      <c r="K22" s="213"/>
      <c r="L22" s="245"/>
      <c r="M22" s="245"/>
      <c r="N22" s="245"/>
      <c r="O22" s="245"/>
      <c r="P22" s="245"/>
      <c r="Q22" s="245"/>
      <c r="R22" s="245"/>
      <c r="S22" s="245"/>
      <c r="T22" s="245"/>
    </row>
    <row r="23" spans="4:22" x14ac:dyDescent="0.25">
      <c r="E23" s="636" t="str">
        <f ca="1">InpFor!$A$1</f>
        <v>InpFor</v>
      </c>
      <c r="F23" s="213"/>
      <c r="G23" s="213"/>
      <c r="H23" s="271"/>
      <c r="I23" s="213"/>
      <c r="J23" s="271"/>
      <c r="K23" s="213"/>
      <c r="L23" s="271"/>
      <c r="M23" s="245"/>
      <c r="N23" s="271"/>
      <c r="O23" s="245"/>
      <c r="P23" s="271"/>
      <c r="Q23" s="245"/>
      <c r="R23" s="245"/>
      <c r="S23" s="245"/>
      <c r="T23" s="245"/>
    </row>
    <row r="24" spans="4:22" x14ac:dyDescent="0.25">
      <c r="D24" s="272"/>
      <c r="E24" s="272"/>
      <c r="F24" s="273"/>
      <c r="G24" s="273"/>
      <c r="H24" s="273"/>
      <c r="I24" s="273"/>
      <c r="J24" s="273"/>
      <c r="K24" s="273"/>
      <c r="L24" s="273"/>
      <c r="M24" s="273"/>
      <c r="N24" s="273"/>
      <c r="O24" s="273"/>
      <c r="P24" s="273"/>
      <c r="Q24" s="273"/>
      <c r="R24" s="273"/>
      <c r="S24" s="273"/>
      <c r="T24" s="273"/>
      <c r="U24" s="273"/>
    </row>
    <row r="25" spans="4:22" s="178" customFormat="1" x14ac:dyDescent="0.25">
      <c r="E25" s="608"/>
      <c r="F25" s="213"/>
      <c r="G25" s="213"/>
      <c r="H25" s="213"/>
      <c r="I25" s="213"/>
      <c r="J25" s="213"/>
      <c r="K25" s="213"/>
      <c r="L25" s="245"/>
      <c r="M25" s="245"/>
      <c r="N25" s="245"/>
      <c r="O25" s="245"/>
      <c r="P25" s="245"/>
      <c r="Q25" s="245"/>
      <c r="R25" s="245"/>
      <c r="S25" s="245"/>
      <c r="T25" s="245"/>
    </row>
    <row r="26" spans="4:22" x14ac:dyDescent="0.25">
      <c r="E26" s="637" t="str">
        <f ca="1">Time!$A$1</f>
        <v>Time</v>
      </c>
      <c r="F26" s="213"/>
      <c r="G26" s="213"/>
      <c r="H26" s="644"/>
      <c r="I26" s="213"/>
      <c r="J26" s="271"/>
      <c r="K26" s="213"/>
      <c r="L26" s="271"/>
      <c r="M26" s="245"/>
      <c r="N26" s="271"/>
      <c r="O26" s="245"/>
      <c r="P26" s="271"/>
      <c r="Q26" s="245"/>
      <c r="R26" s="271"/>
      <c r="S26" s="245"/>
      <c r="T26" s="271"/>
    </row>
    <row r="27" spans="4:22" s="178" customFormat="1" x14ac:dyDescent="0.25">
      <c r="E27" s="55"/>
      <c r="F27" s="213"/>
      <c r="G27" s="213"/>
      <c r="H27" s="213"/>
      <c r="I27" s="213"/>
      <c r="J27" s="213"/>
      <c r="K27" s="213"/>
      <c r="L27" s="245"/>
      <c r="M27" s="245"/>
      <c r="N27" s="245"/>
      <c r="O27" s="245"/>
      <c r="P27" s="245"/>
      <c r="Q27" s="245"/>
      <c r="R27" s="245"/>
      <c r="S27" s="245"/>
      <c r="T27" s="245"/>
    </row>
    <row r="28" spans="4:22" x14ac:dyDescent="0.25">
      <c r="E28" s="637" t="str">
        <f ca="1">Index!$A$1</f>
        <v>Index</v>
      </c>
      <c r="F28" s="266"/>
      <c r="G28" s="266"/>
      <c r="H28" s="266"/>
      <c r="I28" s="266"/>
      <c r="J28" s="644"/>
      <c r="K28" s="266"/>
      <c r="L28" s="271"/>
      <c r="M28" s="245"/>
      <c r="N28" s="271"/>
      <c r="O28" s="245"/>
      <c r="P28" s="245"/>
      <c r="Q28" s="245"/>
      <c r="R28" s="245"/>
      <c r="S28" s="245"/>
      <c r="T28" s="245"/>
    </row>
    <row r="29" spans="4:22" s="178" customFormat="1" x14ac:dyDescent="0.25">
      <c r="D29" s="278"/>
      <c r="E29" s="278"/>
      <c r="F29" s="278"/>
      <c r="G29" s="278"/>
      <c r="H29" s="278"/>
      <c r="I29" s="278"/>
      <c r="J29" s="278"/>
      <c r="K29" s="278"/>
      <c r="L29" s="278"/>
      <c r="M29" s="278"/>
      <c r="N29" s="278"/>
      <c r="O29" s="278"/>
      <c r="P29" s="278"/>
      <c r="Q29" s="278"/>
      <c r="R29" s="278"/>
      <c r="S29" s="278"/>
      <c r="T29" s="278"/>
      <c r="U29" s="278"/>
      <c r="V29" s="126"/>
    </row>
    <row r="30" spans="4:22" s="178" customFormat="1" x14ac:dyDescent="0.25">
      <c r="D30" s="276"/>
      <c r="E30" s="276"/>
      <c r="F30" s="277"/>
      <c r="G30" s="126"/>
      <c r="H30" s="126"/>
      <c r="I30" s="126"/>
      <c r="J30" s="126"/>
      <c r="K30" s="126"/>
      <c r="L30" s="245"/>
      <c r="M30" s="245"/>
      <c r="N30" s="245"/>
      <c r="O30" s="245"/>
      <c r="P30" s="245"/>
      <c r="Q30" s="245"/>
      <c r="R30" s="245"/>
      <c r="S30" s="245"/>
      <c r="T30" s="245"/>
    </row>
    <row r="31" spans="4:22" s="178" customFormat="1" x14ac:dyDescent="0.25">
      <c r="E31" s="637" t="str">
        <f ca="1">Rev!$A$1</f>
        <v>Rev</v>
      </c>
      <c r="F31" s="126"/>
      <c r="G31" s="126"/>
      <c r="H31" s="126"/>
      <c r="I31" s="126"/>
      <c r="J31" s="126"/>
      <c r="K31" s="126"/>
      <c r="L31" s="271"/>
      <c r="M31" s="245"/>
      <c r="N31" s="271"/>
      <c r="O31" s="245"/>
      <c r="P31" s="271"/>
      <c r="Q31" s="245"/>
      <c r="R31" s="245"/>
      <c r="S31" s="245"/>
      <c r="T31" s="245"/>
    </row>
    <row r="32" spans="4:22" s="178" customFormat="1" x14ac:dyDescent="0.25">
      <c r="E32" s="608"/>
      <c r="F32" s="126"/>
      <c r="G32" s="126"/>
      <c r="H32" s="126"/>
      <c r="I32" s="126"/>
      <c r="J32" s="126"/>
      <c r="K32" s="126"/>
      <c r="L32" s="245"/>
      <c r="M32" s="245"/>
      <c r="N32" s="245"/>
      <c r="O32" s="245"/>
      <c r="P32" s="245"/>
      <c r="Q32" s="245"/>
      <c r="R32" s="245"/>
      <c r="S32" s="245"/>
      <c r="T32" s="245"/>
    </row>
    <row r="33" spans="4:21" x14ac:dyDescent="0.25">
      <c r="E33" s="637" t="str">
        <f ca="1">CoS!$A$1</f>
        <v>CoS</v>
      </c>
      <c r="L33" s="196"/>
      <c r="M33" s="245"/>
      <c r="N33" s="271"/>
      <c r="O33" s="245"/>
      <c r="P33" s="271"/>
      <c r="Q33" s="245"/>
      <c r="R33" s="245"/>
      <c r="S33" s="245"/>
      <c r="T33" s="196"/>
    </row>
    <row r="34" spans="4:21" s="178" customFormat="1" x14ac:dyDescent="0.25">
      <c r="E34" s="608"/>
      <c r="F34" s="126"/>
      <c r="G34" s="126"/>
      <c r="H34" s="126"/>
      <c r="I34" s="126"/>
      <c r="J34" s="126"/>
      <c r="K34" s="126"/>
      <c r="L34" s="245"/>
      <c r="M34" s="245"/>
      <c r="N34" s="245"/>
      <c r="O34" s="245"/>
      <c r="P34" s="245"/>
      <c r="Q34" s="245"/>
      <c r="R34" s="245"/>
      <c r="S34" s="245"/>
      <c r="T34" s="245"/>
    </row>
    <row r="35" spans="4:21" x14ac:dyDescent="0.25">
      <c r="E35" s="637" t="str">
        <f ca="1">VAT!$A$1</f>
        <v>VAT</v>
      </c>
      <c r="L35" s="196"/>
      <c r="M35" s="245"/>
      <c r="N35" s="196"/>
      <c r="O35" s="245"/>
      <c r="P35" s="271"/>
      <c r="Q35" s="245"/>
      <c r="R35" s="245"/>
      <c r="S35" s="245"/>
      <c r="T35" s="196"/>
    </row>
    <row r="36" spans="4:21" x14ac:dyDescent="0.25">
      <c r="E36" s="608"/>
      <c r="L36" s="245"/>
      <c r="M36" s="245"/>
      <c r="N36" s="245"/>
      <c r="O36" s="245"/>
      <c r="P36" s="245"/>
      <c r="Q36" s="245"/>
      <c r="R36" s="245"/>
      <c r="S36" s="245"/>
      <c r="T36" s="245"/>
    </row>
    <row r="37" spans="4:21" x14ac:dyDescent="0.25">
      <c r="E37" s="637" t="str">
        <f ca="1">'Profit&amp;Cash'!A1</f>
        <v>Profit&amp;Cash</v>
      </c>
      <c r="L37" s="245"/>
      <c r="M37" s="245"/>
      <c r="N37" s="245"/>
      <c r="O37" s="245"/>
      <c r="P37" s="245"/>
      <c r="Q37" s="245"/>
      <c r="R37" s="271"/>
      <c r="S37" s="245"/>
      <c r="T37" s="271"/>
    </row>
    <row r="38" spans="4:21" s="178" customFormat="1" x14ac:dyDescent="0.25">
      <c r="D38" s="278"/>
      <c r="E38" s="278"/>
      <c r="F38" s="278"/>
      <c r="G38" s="278"/>
      <c r="H38" s="278"/>
      <c r="I38" s="278"/>
      <c r="J38" s="278"/>
      <c r="K38" s="278"/>
      <c r="L38" s="278"/>
      <c r="M38" s="278"/>
      <c r="N38" s="278"/>
      <c r="O38" s="278"/>
      <c r="P38" s="278"/>
      <c r="Q38" s="278"/>
      <c r="R38" s="278"/>
      <c r="S38" s="278"/>
      <c r="T38" s="278"/>
      <c r="U38" s="278"/>
    </row>
    <row r="39" spans="4:21" s="178" customFormat="1" x14ac:dyDescent="0.25">
      <c r="D39" s="192"/>
      <c r="E39" s="192"/>
      <c r="F39" s="192"/>
      <c r="G39" s="192"/>
      <c r="H39" s="192"/>
      <c r="I39" s="192"/>
      <c r="J39" s="192"/>
      <c r="K39" s="192"/>
      <c r="L39" s="192"/>
      <c r="M39" s="192"/>
      <c r="N39" s="192"/>
      <c r="O39" s="192"/>
      <c r="P39" s="192"/>
      <c r="Q39" s="192"/>
      <c r="R39" s="192"/>
      <c r="S39" s="192"/>
      <c r="T39" s="192"/>
      <c r="U39" s="192"/>
    </row>
    <row r="40" spans="4:21" s="178" customFormat="1" x14ac:dyDescent="0.25">
      <c r="E40" s="608"/>
      <c r="F40" s="126"/>
      <c r="G40" s="126"/>
      <c r="H40" s="126"/>
      <c r="I40" s="126"/>
      <c r="J40" s="126"/>
      <c r="K40" s="126"/>
      <c r="L40" s="193"/>
      <c r="M40" s="193"/>
      <c r="N40" s="193"/>
      <c r="O40" s="193"/>
      <c r="P40" s="193"/>
      <c r="Q40" s="193"/>
      <c r="R40" s="193"/>
      <c r="S40" s="193"/>
      <c r="T40" s="193"/>
    </row>
    <row r="41" spans="4:21" s="178" customFormat="1" x14ac:dyDescent="0.25">
      <c r="E41" s="638" t="str">
        <f ca="1">'FinStat-M'!$A$1</f>
        <v>FinStat-M</v>
      </c>
      <c r="F41" s="126"/>
      <c r="G41" s="126"/>
      <c r="H41" s="126"/>
      <c r="I41" s="126"/>
      <c r="J41" s="126"/>
      <c r="K41" s="126"/>
      <c r="L41" s="193"/>
      <c r="M41" s="193"/>
      <c r="N41" s="193"/>
      <c r="O41" s="193"/>
      <c r="P41" s="193"/>
      <c r="Q41" s="193"/>
      <c r="R41" s="193"/>
      <c r="S41" s="193"/>
      <c r="T41" s="193"/>
    </row>
    <row r="42" spans="4:21" x14ac:dyDescent="0.25">
      <c r="E42" s="608"/>
      <c r="F42" s="274"/>
      <c r="G42" s="275"/>
      <c r="I42" s="275"/>
      <c r="K42" s="275"/>
      <c r="L42" s="279" t="s">
        <v>72</v>
      </c>
      <c r="M42" s="280"/>
      <c r="N42" s="279" t="s">
        <v>71</v>
      </c>
      <c r="O42" s="280"/>
      <c r="P42" s="279" t="s">
        <v>33</v>
      </c>
      <c r="Q42" s="280"/>
      <c r="R42" s="279" t="s">
        <v>161</v>
      </c>
      <c r="S42" s="280"/>
      <c r="T42" s="279" t="s">
        <v>162</v>
      </c>
      <c r="U42" s="55"/>
    </row>
    <row r="43" spans="4:21" x14ac:dyDescent="0.25">
      <c r="E43" s="639" t="str">
        <f ca="1">'FinStat-A'!$A$1</f>
        <v>FinStat-A</v>
      </c>
    </row>
    <row r="45" spans="4:21" x14ac:dyDescent="0.25">
      <c r="E45" s="639" t="str">
        <f ca="1">Analysis!$A$1</f>
        <v>Analysis</v>
      </c>
    </row>
    <row r="46" spans="4:21" x14ac:dyDescent="0.25">
      <c r="E46" s="608"/>
    </row>
    <row r="47" spans="4:21" x14ac:dyDescent="0.25">
      <c r="E47" s="608"/>
    </row>
    <row r="48" spans="4:21" s="178" customFormat="1" x14ac:dyDescent="0.25">
      <c r="E48" s="608"/>
      <c r="F48" s="126"/>
      <c r="G48" s="126"/>
      <c r="H48" s="126"/>
      <c r="I48" s="126"/>
      <c r="J48" s="126"/>
      <c r="K48" s="126"/>
      <c r="L48" s="193"/>
      <c r="M48" s="193"/>
      <c r="N48" s="193"/>
      <c r="O48" s="193"/>
      <c r="P48" s="193"/>
      <c r="Q48" s="193"/>
      <c r="R48" s="193"/>
      <c r="S48" s="193"/>
      <c r="T48" s="193"/>
    </row>
    <row r="49" spans="1:22" x14ac:dyDescent="0.25">
      <c r="E49" s="608"/>
    </row>
    <row r="50" spans="1:22" x14ac:dyDescent="0.25">
      <c r="A50" s="376" t="s">
        <v>195</v>
      </c>
      <c r="B50" s="377"/>
      <c r="C50" s="377"/>
      <c r="D50" s="378"/>
      <c r="E50" s="379"/>
      <c r="F50" s="380"/>
      <c r="G50" s="379"/>
      <c r="H50" s="379"/>
      <c r="I50" s="379"/>
      <c r="J50" s="379"/>
      <c r="K50" s="379"/>
      <c r="L50" s="379"/>
      <c r="M50" s="379"/>
      <c r="N50" s="379"/>
      <c r="O50" s="379"/>
      <c r="P50" s="379"/>
      <c r="Q50" s="379"/>
      <c r="R50" s="379"/>
      <c r="S50" s="379"/>
      <c r="T50" s="379"/>
      <c r="U50" s="379"/>
      <c r="V50" s="379"/>
    </row>
    <row r="51" spans="1:22" ht="13.8" x14ac:dyDescent="0.25">
      <c r="A51" s="285"/>
      <c r="B51" s="285"/>
      <c r="C51" s="285"/>
      <c r="D51" s="285"/>
      <c r="E51" s="286"/>
      <c r="F51" s="287"/>
      <c r="G51" s="288"/>
      <c r="H51" s="285"/>
      <c r="I51" s="285"/>
      <c r="J51" s="285"/>
    </row>
    <row r="52" spans="1:22" ht="13.8" x14ac:dyDescent="0.25">
      <c r="A52" s="285"/>
      <c r="B52" s="311" t="s">
        <v>192</v>
      </c>
      <c r="D52" s="285"/>
      <c r="E52" s="286"/>
      <c r="F52" s="287"/>
      <c r="G52" s="288"/>
      <c r="H52" s="285"/>
      <c r="I52" s="285"/>
      <c r="J52" s="285"/>
    </row>
    <row r="53" spans="1:22" ht="13.8" x14ac:dyDescent="0.25">
      <c r="A53" s="285"/>
      <c r="B53" s="285"/>
      <c r="D53" s="285"/>
      <c r="E53" s="289"/>
      <c r="G53" s="288"/>
      <c r="J53" s="213"/>
    </row>
    <row r="54" spans="1:22" ht="13.8" x14ac:dyDescent="0.25">
      <c r="A54" s="285"/>
      <c r="B54" s="285"/>
      <c r="D54" s="285"/>
      <c r="E54" s="321" t="s">
        <v>168</v>
      </c>
      <c r="F54" s="315"/>
      <c r="G54" s="288"/>
      <c r="H54" s="126" t="s">
        <v>169</v>
      </c>
      <c r="J54" s="213"/>
    </row>
    <row r="55" spans="1:22" ht="13.8" x14ac:dyDescent="0.25">
      <c r="A55" s="285"/>
      <c r="B55" s="285"/>
      <c r="D55" s="285"/>
      <c r="E55" s="289"/>
      <c r="F55" s="213"/>
      <c r="G55" s="288"/>
      <c r="J55" s="213"/>
    </row>
    <row r="56" spans="1:22" ht="13.8" x14ac:dyDescent="0.25">
      <c r="A56" s="285"/>
      <c r="B56" s="285"/>
      <c r="D56" s="285"/>
      <c r="E56" s="640" t="s">
        <v>166</v>
      </c>
      <c r="F56" s="316"/>
      <c r="G56" s="288"/>
      <c r="H56" s="126" t="s">
        <v>167</v>
      </c>
      <c r="J56" s="213"/>
    </row>
    <row r="57" spans="1:22" ht="13.8" x14ac:dyDescent="0.25">
      <c r="A57" s="285"/>
      <c r="B57" s="285"/>
      <c r="D57" s="285"/>
      <c r="E57" s="289"/>
      <c r="F57" s="213"/>
      <c r="G57" s="288"/>
      <c r="J57" s="213"/>
    </row>
    <row r="58" spans="1:22" ht="13.8" x14ac:dyDescent="0.25">
      <c r="A58" s="285"/>
      <c r="B58" s="285"/>
      <c r="D58" s="285"/>
      <c r="E58" s="641" t="s">
        <v>166</v>
      </c>
      <c r="F58" s="316"/>
      <c r="G58" s="288"/>
      <c r="H58" s="126" t="s">
        <v>170</v>
      </c>
    </row>
    <row r="59" spans="1:22" ht="13.8" x14ac:dyDescent="0.25">
      <c r="A59" s="285"/>
      <c r="B59" s="285"/>
      <c r="D59" s="285"/>
      <c r="E59" s="213"/>
      <c r="F59" s="317"/>
      <c r="G59" s="288"/>
      <c r="H59" s="213"/>
      <c r="I59" s="213"/>
      <c r="J59" s="213"/>
    </row>
    <row r="60" spans="1:22" ht="13.8" x14ac:dyDescent="0.25">
      <c r="A60" s="285"/>
      <c r="B60" s="285"/>
      <c r="D60" s="285"/>
      <c r="E60" s="642" t="s">
        <v>166</v>
      </c>
      <c r="F60" s="316"/>
      <c r="G60" s="288"/>
      <c r="H60" s="126" t="s">
        <v>171</v>
      </c>
      <c r="J60" s="213"/>
    </row>
    <row r="61" spans="1:22" ht="13.8" x14ac:dyDescent="0.25">
      <c r="A61" s="285"/>
      <c r="B61" s="285"/>
      <c r="D61" s="285"/>
      <c r="E61" s="286"/>
      <c r="F61" s="318"/>
      <c r="G61" s="288"/>
      <c r="H61" s="285"/>
      <c r="I61" s="285"/>
      <c r="J61" s="285"/>
    </row>
    <row r="62" spans="1:22" ht="13.8" x14ac:dyDescent="0.25">
      <c r="A62" s="285"/>
      <c r="B62" s="285"/>
      <c r="D62" s="285"/>
      <c r="E62" s="643" t="s">
        <v>166</v>
      </c>
      <c r="F62" s="316"/>
      <c r="G62" s="288"/>
      <c r="H62" s="126" t="s">
        <v>172</v>
      </c>
      <c r="J62" s="213"/>
    </row>
    <row r="63" spans="1:22" ht="13.8" x14ac:dyDescent="0.25">
      <c r="A63" s="285"/>
      <c r="B63" s="285"/>
      <c r="D63" s="285"/>
      <c r="E63" s="286"/>
      <c r="F63" s="287"/>
      <c r="G63" s="288"/>
      <c r="H63" s="285"/>
      <c r="I63" s="285"/>
      <c r="J63" s="285"/>
    </row>
    <row r="64" spans="1:22" ht="13.8" x14ac:dyDescent="0.25">
      <c r="A64" s="285"/>
      <c r="B64" s="285"/>
      <c r="D64" s="285"/>
      <c r="E64" s="286"/>
      <c r="F64" s="287"/>
      <c r="G64" s="288"/>
      <c r="H64" s="285"/>
      <c r="I64" s="285"/>
      <c r="J64" s="285"/>
    </row>
    <row r="65" spans="1:20" ht="13.8" x14ac:dyDescent="0.25">
      <c r="A65" s="285"/>
      <c r="B65" s="290" t="s">
        <v>193</v>
      </c>
      <c r="D65" s="285"/>
      <c r="E65" s="286"/>
      <c r="F65" s="287"/>
      <c r="G65" s="288"/>
      <c r="H65" s="285"/>
      <c r="I65" s="285"/>
      <c r="J65" s="285"/>
    </row>
    <row r="66" spans="1:20" ht="13.8" x14ac:dyDescent="0.25">
      <c r="A66" s="285"/>
      <c r="B66" s="285"/>
      <c r="D66" s="285"/>
      <c r="E66" s="286"/>
      <c r="F66" s="287"/>
      <c r="G66" s="288"/>
      <c r="H66" s="285"/>
      <c r="I66" s="285"/>
      <c r="J66" s="285"/>
    </row>
    <row r="67" spans="1:20" ht="13.8" x14ac:dyDescent="0.25">
      <c r="A67" s="285"/>
      <c r="B67" s="285"/>
      <c r="D67" s="285"/>
      <c r="E67" s="296" t="s">
        <v>173</v>
      </c>
      <c r="F67" s="294"/>
      <c r="G67" s="288"/>
      <c r="H67" s="192" t="s">
        <v>282</v>
      </c>
      <c r="I67" s="192"/>
      <c r="J67" s="213"/>
    </row>
    <row r="68" spans="1:20" ht="13.8" x14ac:dyDescent="0.25">
      <c r="A68" s="285"/>
      <c r="B68" s="285"/>
      <c r="D68" s="285"/>
      <c r="E68" s="291"/>
      <c r="F68" s="292"/>
      <c r="G68" s="288"/>
      <c r="J68" s="213"/>
    </row>
    <row r="69" spans="1:20" ht="13.8" x14ac:dyDescent="0.25">
      <c r="A69" s="285"/>
      <c r="B69" s="285"/>
      <c r="D69" s="285"/>
      <c r="E69" s="295" t="s">
        <v>174</v>
      </c>
      <c r="F69" s="294"/>
      <c r="G69" s="288"/>
      <c r="H69" s="192" t="s">
        <v>191</v>
      </c>
      <c r="I69" s="192"/>
      <c r="J69" s="213"/>
    </row>
    <row r="70" spans="1:20" ht="13.8" x14ac:dyDescent="0.25">
      <c r="A70" s="285"/>
      <c r="B70" s="285"/>
      <c r="D70" s="285"/>
      <c r="E70" s="286"/>
      <c r="F70" s="287"/>
      <c r="G70" s="288"/>
      <c r="H70" s="285"/>
      <c r="I70" s="285"/>
      <c r="J70" s="285"/>
    </row>
    <row r="71" spans="1:20" ht="13.8" x14ac:dyDescent="0.25">
      <c r="A71" s="285"/>
      <c r="B71" s="285"/>
      <c r="D71" s="285"/>
      <c r="E71" s="286"/>
      <c r="F71" s="287"/>
      <c r="G71" s="288"/>
      <c r="H71" s="285"/>
      <c r="I71" s="285"/>
      <c r="J71" s="285"/>
    </row>
    <row r="72" spans="1:20" ht="13.8" x14ac:dyDescent="0.25">
      <c r="A72" s="285"/>
      <c r="B72" s="290" t="s">
        <v>190</v>
      </c>
      <c r="D72" s="285"/>
      <c r="E72" s="286"/>
      <c r="F72" s="287"/>
      <c r="G72" s="288"/>
      <c r="H72" s="285"/>
      <c r="I72" s="285"/>
      <c r="J72" s="285"/>
    </row>
    <row r="73" spans="1:20" ht="13.8" x14ac:dyDescent="0.25">
      <c r="A73" s="285"/>
      <c r="B73" s="285"/>
      <c r="D73" s="285"/>
      <c r="E73" s="286"/>
      <c r="F73" s="287"/>
      <c r="G73" s="288"/>
      <c r="H73" s="285"/>
      <c r="I73" s="285"/>
      <c r="J73" s="285"/>
    </row>
    <row r="74" spans="1:20" ht="13.8" x14ac:dyDescent="0.25">
      <c r="A74" s="285"/>
      <c r="B74" s="285"/>
      <c r="D74" s="285"/>
      <c r="E74" s="319"/>
      <c r="F74" s="313"/>
      <c r="G74" s="288"/>
      <c r="H74" s="192" t="s">
        <v>175</v>
      </c>
      <c r="I74" s="192"/>
      <c r="J74" s="213"/>
    </row>
    <row r="75" spans="1:20" ht="13.8" x14ac:dyDescent="0.25">
      <c r="A75" s="285"/>
      <c r="B75" s="285"/>
      <c r="D75" s="285"/>
      <c r="E75" s="291"/>
      <c r="F75" s="196"/>
      <c r="G75" s="288"/>
      <c r="H75" s="192"/>
      <c r="I75" s="192"/>
      <c r="J75" s="213"/>
    </row>
    <row r="76" spans="1:20" s="178" customFormat="1" ht="13.8" x14ac:dyDescent="0.25">
      <c r="A76" s="285"/>
      <c r="B76" s="285"/>
      <c r="D76" s="285"/>
      <c r="E76" s="320"/>
      <c r="F76" s="196"/>
      <c r="G76" s="288"/>
      <c r="H76" s="192" t="s">
        <v>38</v>
      </c>
      <c r="I76" s="192"/>
      <c r="J76" s="213"/>
      <c r="K76" s="126"/>
      <c r="L76" s="193"/>
      <c r="M76" s="193"/>
      <c r="N76" s="193"/>
      <c r="O76" s="193"/>
      <c r="P76" s="193"/>
      <c r="Q76" s="193"/>
      <c r="R76" s="193"/>
      <c r="S76" s="193"/>
      <c r="T76" s="193"/>
    </row>
    <row r="77" spans="1:20" s="178" customFormat="1" ht="13.8" x14ac:dyDescent="0.25">
      <c r="A77" s="285"/>
      <c r="B77" s="285"/>
      <c r="D77" s="285"/>
      <c r="E77" s="293"/>
      <c r="F77" s="196"/>
      <c r="G77" s="288"/>
      <c r="H77" s="192"/>
      <c r="I77" s="192"/>
      <c r="J77" s="213"/>
      <c r="K77" s="126"/>
      <c r="L77" s="193"/>
      <c r="M77" s="193"/>
      <c r="N77" s="193"/>
      <c r="O77" s="193"/>
      <c r="P77" s="193"/>
      <c r="Q77" s="193"/>
      <c r="R77" s="193"/>
      <c r="S77" s="193"/>
      <c r="T77" s="193"/>
    </row>
    <row r="78" spans="1:20" ht="13.8" x14ac:dyDescent="0.25">
      <c r="A78" s="285"/>
      <c r="B78" s="285"/>
      <c r="D78" s="285"/>
      <c r="E78" s="302"/>
      <c r="F78" s="314"/>
      <c r="G78" s="288"/>
      <c r="H78" s="192" t="s">
        <v>198</v>
      </c>
      <c r="I78" s="192"/>
      <c r="J78" s="213"/>
    </row>
    <row r="79" spans="1:20" ht="13.8" x14ac:dyDescent="0.25">
      <c r="A79" s="285"/>
      <c r="B79" s="285"/>
      <c r="D79" s="285"/>
      <c r="E79" s="291"/>
      <c r="F79" s="196"/>
      <c r="G79" s="288"/>
      <c r="H79" s="192"/>
      <c r="I79" s="192"/>
      <c r="J79" s="213"/>
    </row>
    <row r="80" spans="1:20" ht="13.8" x14ac:dyDescent="0.25">
      <c r="A80" s="285"/>
      <c r="B80" s="285"/>
      <c r="D80" s="285"/>
      <c r="E80" s="327"/>
      <c r="F80" s="314"/>
      <c r="G80" s="288"/>
      <c r="H80" s="192" t="s">
        <v>211</v>
      </c>
      <c r="I80" s="192"/>
      <c r="J80" s="213"/>
    </row>
    <row r="81" spans="1:20" ht="13.8" x14ac:dyDescent="0.25">
      <c r="A81" s="285"/>
      <c r="B81" s="285"/>
      <c r="D81" s="285"/>
      <c r="E81" s="286"/>
      <c r="F81" s="287"/>
      <c r="G81" s="288"/>
      <c r="H81" s="285"/>
      <c r="I81" s="285"/>
      <c r="J81" s="285"/>
    </row>
    <row r="82" spans="1:20" s="178" customFormat="1" ht="13.8" x14ac:dyDescent="0.25">
      <c r="A82" s="285"/>
      <c r="B82" s="285"/>
      <c r="D82" s="285"/>
      <c r="E82" s="326"/>
      <c r="F82" s="287"/>
      <c r="G82" s="288"/>
      <c r="H82" s="192" t="s">
        <v>209</v>
      </c>
      <c r="I82" s="285"/>
      <c r="J82" s="285"/>
      <c r="K82" s="126"/>
      <c r="L82" s="193"/>
      <c r="M82" s="193"/>
      <c r="N82" s="193"/>
      <c r="O82" s="193"/>
      <c r="P82" s="193"/>
      <c r="Q82" s="193"/>
      <c r="R82" s="193"/>
      <c r="S82" s="193"/>
      <c r="T82" s="193"/>
    </row>
    <row r="85" spans="1:20" x14ac:dyDescent="0.25">
      <c r="A85" s="147"/>
      <c r="B85" s="523" t="s">
        <v>283</v>
      </c>
    </row>
    <row r="87" spans="1:20" x14ac:dyDescent="0.25">
      <c r="E87" s="575">
        <v>5000</v>
      </c>
      <c r="F87" s="361"/>
      <c r="G87" s="361"/>
      <c r="H87" s="361" t="s">
        <v>300</v>
      </c>
    </row>
    <row r="88" spans="1:20" s="568" customFormat="1" x14ac:dyDescent="0.25">
      <c r="E88" s="575"/>
      <c r="F88" s="361"/>
      <c r="G88" s="361"/>
      <c r="H88" s="361"/>
      <c r="I88" s="361"/>
      <c r="J88" s="361"/>
      <c r="K88" s="361"/>
      <c r="L88" s="370"/>
      <c r="M88" s="370"/>
      <c r="N88" s="370"/>
      <c r="O88" s="370"/>
      <c r="P88" s="370"/>
      <c r="Q88" s="370"/>
      <c r="R88" s="370"/>
      <c r="S88" s="370"/>
      <c r="T88" s="370"/>
    </row>
    <row r="89" spans="1:20" x14ac:dyDescent="0.25">
      <c r="E89" s="631">
        <v>43556</v>
      </c>
      <c r="F89" s="361"/>
      <c r="G89" s="361"/>
      <c r="H89" s="361" t="s">
        <v>284</v>
      </c>
    </row>
    <row r="90" spans="1:20" s="568" customFormat="1" x14ac:dyDescent="0.25">
      <c r="E90" s="576"/>
      <c r="F90" s="361"/>
      <c r="G90" s="361"/>
      <c r="H90" s="361"/>
      <c r="I90" s="361"/>
      <c r="J90" s="361"/>
      <c r="K90" s="361"/>
      <c r="L90" s="370"/>
      <c r="M90" s="370"/>
      <c r="N90" s="370"/>
      <c r="O90" s="370"/>
      <c r="P90" s="370"/>
      <c r="Q90" s="370"/>
      <c r="R90" s="370"/>
      <c r="S90" s="370"/>
      <c r="T90" s="370"/>
    </row>
    <row r="91" spans="1:20" x14ac:dyDescent="0.25">
      <c r="E91" s="632">
        <v>0.05</v>
      </c>
      <c r="F91" s="361"/>
      <c r="G91" s="361"/>
      <c r="H91" s="361" t="s">
        <v>285</v>
      </c>
    </row>
    <row r="92" spans="1:20" x14ac:dyDescent="0.25">
      <c r="E92" s="370"/>
    </row>
    <row r="93" spans="1:20" x14ac:dyDescent="0.25">
      <c r="E93" s="575"/>
      <c r="F93" s="361"/>
      <c r="G93" s="361"/>
      <c r="H93" s="361" t="s">
        <v>281</v>
      </c>
    </row>
    <row r="96" spans="1:20" x14ac:dyDescent="0.25">
      <c r="A96" s="147" t="s">
        <v>20</v>
      </c>
    </row>
  </sheetData>
  <mergeCells count="4">
    <mergeCell ref="E13:U13"/>
    <mergeCell ref="H10:U10"/>
    <mergeCell ref="H6:U6"/>
    <mergeCell ref="H8:U8"/>
  </mergeCells>
  <pageMargins left="0.7" right="0.7" top="0.75" bottom="0.75" header="0.3" footer="0.3"/>
  <pageSetup scale="5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FFFF99"/>
    <outlinePr summaryBelow="0" summaryRight="0"/>
  </sheetPr>
  <dimension ref="A1:J30"/>
  <sheetViews>
    <sheetView showGridLines="0" zoomScale="80" zoomScaleNormal="80" workbookViewId="0">
      <pane ySplit="5" topLeftCell="A6" activePane="bottomLeft" state="frozen"/>
      <selection activeCell="E34" sqref="E34"/>
      <selection pane="bottomLeft"/>
    </sheetView>
  </sheetViews>
  <sheetFormatPr defaultColWidth="0" defaultRowHeight="13.2" outlineLevelCol="1" x14ac:dyDescent="0.25"/>
  <cols>
    <col min="1" max="1" width="1.6640625" style="182" customWidth="1"/>
    <col min="2" max="2" width="1.6640625" style="179" customWidth="1"/>
    <col min="3" max="3" width="1.6640625" style="188" customWidth="1"/>
    <col min="4" max="4" width="1.6640625" style="106" customWidth="1"/>
    <col min="5" max="5" width="40.6640625" style="181" customWidth="1"/>
    <col min="6" max="6" width="12.6640625" style="181" customWidth="1"/>
    <col min="7" max="7" width="14.6640625" style="181" customWidth="1"/>
    <col min="8" max="9" width="45.6640625" style="181" customWidth="1" outlineLevel="1"/>
    <col min="10" max="10" width="11.6640625" style="195" customWidth="1"/>
    <col min="11" max="16384" width="9.109375" style="178" hidden="1"/>
  </cols>
  <sheetData>
    <row r="1" spans="1:10" ht="24.6" x14ac:dyDescent="0.25">
      <c r="A1" s="43" t="str">
        <f ca="1" xml:space="preserve"> RIGHT(CELL("filename", A1), LEN(CELL("filename", A1)) - SEARCH("]", CELL("filename", A1)))</f>
        <v>SetUp</v>
      </c>
      <c r="D1" s="107"/>
      <c r="E1" s="184"/>
      <c r="F1" s="34"/>
      <c r="G1" s="34"/>
      <c r="H1" s="34"/>
      <c r="I1" s="34"/>
      <c r="J1" s="199"/>
    </row>
    <row r="2" spans="1:10" x14ac:dyDescent="0.25">
      <c r="A2" s="36"/>
      <c r="B2" s="36"/>
      <c r="C2" s="41"/>
      <c r="D2" s="37"/>
      <c r="E2" s="38"/>
      <c r="F2" s="300">
        <f xml:space="preserve"> Checks!$F$14</f>
        <v>0</v>
      </c>
      <c r="G2" s="63" t="s">
        <v>14</v>
      </c>
      <c r="H2" s="63"/>
      <c r="I2" s="63"/>
      <c r="J2" s="194"/>
    </row>
    <row r="3" spans="1:10" x14ac:dyDescent="0.25">
      <c r="A3" s="36"/>
      <c r="B3" s="36"/>
      <c r="C3" s="99"/>
      <c r="D3" s="108"/>
      <c r="F3" s="215">
        <f xml:space="preserve"> Checks!$F$20</f>
        <v>0</v>
      </c>
      <c r="G3" s="574" t="s">
        <v>264</v>
      </c>
    </row>
    <row r="4" spans="1:10" x14ac:dyDescent="0.25">
      <c r="A4" s="35"/>
      <c r="B4" s="35"/>
      <c r="C4" s="36"/>
      <c r="D4" s="108"/>
      <c r="F4" s="44"/>
      <c r="G4" s="35"/>
      <c r="H4" s="35"/>
      <c r="I4" s="35"/>
      <c r="J4" s="224"/>
    </row>
    <row r="5" spans="1:10" x14ac:dyDescent="0.25">
      <c r="A5" s="36"/>
      <c r="B5" s="36"/>
      <c r="C5" s="99"/>
      <c r="D5" s="108"/>
      <c r="F5" s="52" t="s">
        <v>8</v>
      </c>
      <c r="G5" s="182" t="s">
        <v>9</v>
      </c>
      <c r="H5" s="182" t="s">
        <v>15</v>
      </c>
      <c r="I5" s="182" t="s">
        <v>16</v>
      </c>
      <c r="J5" s="200"/>
    </row>
    <row r="7" spans="1:10" s="239" customFormat="1" x14ac:dyDescent="0.25">
      <c r="A7" s="233" t="s">
        <v>216</v>
      </c>
      <c r="B7" s="234"/>
      <c r="C7" s="234"/>
      <c r="D7" s="235"/>
      <c r="E7" s="236"/>
      <c r="F7" s="237"/>
      <c r="G7" s="236"/>
      <c r="H7" s="236"/>
      <c r="I7" s="236"/>
      <c r="J7" s="238"/>
    </row>
    <row r="8" spans="1:10" customFormat="1" x14ac:dyDescent="0.25">
      <c r="A8" s="5"/>
      <c r="B8" s="1"/>
      <c r="C8" s="81"/>
      <c r="D8" s="106"/>
      <c r="E8" s="14"/>
      <c r="F8" s="14"/>
      <c r="G8" s="14"/>
      <c r="H8" s="14"/>
      <c r="I8" s="14"/>
      <c r="J8" s="195"/>
    </row>
    <row r="9" spans="1:10" s="310" customFormat="1" ht="13.2" customHeight="1" x14ac:dyDescent="0.25">
      <c r="A9" s="304" t="s">
        <v>154</v>
      </c>
      <c r="B9" s="305"/>
      <c r="C9" s="304"/>
      <c r="D9" s="306"/>
      <c r="E9" s="306"/>
      <c r="F9" s="307"/>
      <c r="G9" s="308"/>
      <c r="H9" s="306"/>
      <c r="I9" s="306"/>
      <c r="J9" s="309"/>
    </row>
    <row r="10" spans="1:10" customFormat="1" x14ac:dyDescent="0.25">
      <c r="A10" s="5"/>
      <c r="B10" s="1"/>
      <c r="C10" s="120"/>
      <c r="D10" s="106"/>
      <c r="E10" s="14"/>
      <c r="F10" s="14"/>
      <c r="G10" s="14"/>
      <c r="H10" s="14"/>
      <c r="I10" s="14"/>
      <c r="J10" s="195"/>
    </row>
    <row r="11" spans="1:10" customFormat="1" x14ac:dyDescent="0.25">
      <c r="A11" s="12"/>
      <c r="B11" s="1"/>
      <c r="C11" s="100"/>
      <c r="D11" s="109"/>
      <c r="E11" s="32" t="s">
        <v>311</v>
      </c>
      <c r="F11" s="111">
        <v>43191</v>
      </c>
      <c r="G11" s="15" t="s">
        <v>2</v>
      </c>
      <c r="H11" s="15" t="s">
        <v>21</v>
      </c>
      <c r="I11" s="15"/>
      <c r="J11" s="223"/>
    </row>
    <row r="12" spans="1:10" s="126" customFormat="1" x14ac:dyDescent="0.25">
      <c r="A12" s="116"/>
      <c r="C12" s="120"/>
      <c r="D12" s="106"/>
      <c r="E12" s="32" t="s">
        <v>69</v>
      </c>
      <c r="F12" s="111">
        <v>43556</v>
      </c>
      <c r="G12" s="32" t="s">
        <v>2</v>
      </c>
      <c r="H12" s="32" t="s">
        <v>105</v>
      </c>
      <c r="I12" s="32"/>
      <c r="J12" s="195"/>
    </row>
    <row r="15" spans="1:10" s="310" customFormat="1" ht="13.2" customHeight="1" x14ac:dyDescent="0.25">
      <c r="A15" s="304" t="s">
        <v>38</v>
      </c>
      <c r="B15" s="305"/>
      <c r="C15" s="304"/>
      <c r="D15" s="306"/>
      <c r="E15" s="306"/>
      <c r="F15" s="307"/>
      <c r="G15" s="308"/>
      <c r="H15" s="306"/>
      <c r="I15" s="306"/>
      <c r="J15" s="309"/>
    </row>
    <row r="16" spans="1:10" customFormat="1" x14ac:dyDescent="0.25">
      <c r="A16" s="5"/>
      <c r="B16" s="1"/>
      <c r="C16" s="81"/>
      <c r="D16" s="106"/>
      <c r="E16" s="14"/>
      <c r="F16" s="14"/>
      <c r="G16" s="14"/>
      <c r="H16" s="14"/>
      <c r="I16" s="14"/>
      <c r="J16" s="195"/>
    </row>
    <row r="17" spans="1:10" customFormat="1" x14ac:dyDescent="0.25">
      <c r="A17" s="5"/>
      <c r="B17" s="1"/>
      <c r="C17" s="81"/>
      <c r="D17" s="106"/>
      <c r="E17" s="14" t="s">
        <v>12</v>
      </c>
      <c r="F17" s="425">
        <v>12</v>
      </c>
      <c r="G17" s="14" t="s">
        <v>6</v>
      </c>
      <c r="H17" s="338" t="s">
        <v>19</v>
      </c>
      <c r="I17" s="14"/>
      <c r="J17" s="195"/>
    </row>
    <row r="18" spans="1:10" customFormat="1" x14ac:dyDescent="0.25">
      <c r="A18" s="5"/>
      <c r="B18" s="1"/>
      <c r="C18" s="81"/>
      <c r="D18" s="106"/>
      <c r="E18" s="14" t="s">
        <v>17</v>
      </c>
      <c r="F18" s="425">
        <v>365</v>
      </c>
      <c r="G18" s="14" t="s">
        <v>18</v>
      </c>
      <c r="H18" s="338" t="s">
        <v>19</v>
      </c>
      <c r="I18" s="14"/>
      <c r="J18" s="195"/>
    </row>
    <row r="19" spans="1:10" x14ac:dyDescent="0.25">
      <c r="C19" s="183"/>
      <c r="D19" s="180"/>
      <c r="E19" s="180"/>
      <c r="J19" s="180"/>
    </row>
    <row r="20" spans="1:10" x14ac:dyDescent="0.25">
      <c r="C20" s="183"/>
      <c r="D20" s="180"/>
      <c r="E20" s="180"/>
      <c r="J20" s="180"/>
    </row>
    <row r="21" spans="1:10" s="310" customFormat="1" ht="13.2" customHeight="1" x14ac:dyDescent="0.25">
      <c r="A21" s="304" t="s">
        <v>153</v>
      </c>
      <c r="B21" s="305"/>
      <c r="C21" s="304"/>
      <c r="D21" s="306"/>
      <c r="E21" s="306"/>
      <c r="F21" s="307"/>
      <c r="G21" s="308"/>
      <c r="H21" s="306"/>
      <c r="I21" s="306"/>
      <c r="J21" s="309"/>
    </row>
    <row r="22" spans="1:10" x14ac:dyDescent="0.25">
      <c r="C22" s="183"/>
      <c r="D22" s="180"/>
      <c r="E22" s="180"/>
      <c r="J22" s="180"/>
    </row>
    <row r="23" spans="1:10" x14ac:dyDescent="0.25">
      <c r="C23" s="188" t="s">
        <v>131</v>
      </c>
    </row>
    <row r="25" spans="1:10" x14ac:dyDescent="0.25">
      <c r="E25" s="110" t="s">
        <v>202</v>
      </c>
    </row>
    <row r="26" spans="1:10" x14ac:dyDescent="0.25">
      <c r="E26" s="110" t="s">
        <v>203</v>
      </c>
    </row>
    <row r="27" spans="1:10" x14ac:dyDescent="0.25">
      <c r="E27" s="110" t="s">
        <v>201</v>
      </c>
    </row>
    <row r="28" spans="1:10" customFormat="1" x14ac:dyDescent="0.25">
      <c r="A28" s="5"/>
      <c r="B28" s="1"/>
      <c r="C28" s="81"/>
      <c r="D28" s="106"/>
      <c r="E28" s="14"/>
      <c r="F28" s="14"/>
      <c r="G28" s="14"/>
      <c r="H28" s="14"/>
      <c r="I28" s="14"/>
      <c r="J28" s="195"/>
    </row>
    <row r="29" spans="1:10" customFormat="1" x14ac:dyDescent="0.25">
      <c r="A29" s="5"/>
      <c r="B29" s="1"/>
      <c r="C29" s="81"/>
      <c r="D29" s="106"/>
      <c r="E29" s="14"/>
      <c r="F29" s="14"/>
      <c r="G29" s="14"/>
      <c r="H29" s="14"/>
      <c r="I29" s="14"/>
      <c r="J29" s="195"/>
    </row>
    <row r="30" spans="1:10" x14ac:dyDescent="0.25">
      <c r="A30" s="182" t="s">
        <v>20</v>
      </c>
    </row>
  </sheetData>
  <conditionalFormatting sqref="F2">
    <cfRule type="cellIs" dxfId="62" priority="2" stopIfTrue="1" operator="notEqual">
      <formula>0</formula>
    </cfRule>
  </conditionalFormatting>
  <conditionalFormatting sqref="F3">
    <cfRule type="cellIs" dxfId="61" priority="1" operator="notEqual">
      <formula>0</formula>
    </cfRule>
  </conditionalFormatting>
  <printOptions headings="1"/>
  <pageMargins left="0.74803149606299213" right="0.74803149606299213" top="0.98425196850393704" bottom="0.98425196850393704" header="0.51181102362204722" footer="0.51181102362204722"/>
  <pageSetup paperSize="9" scale="55" orientation="landscape" blackAndWhite="1" horizontalDpi="300" verticalDpi="300" r:id="rId1"/>
  <headerFooter alignWithMargins="0">
    <oddHeader>&amp;C&amp;"Arial,Bold"&amp;14Sheet: &amp;A</oddHeader>
    <oddFooter>&amp;L&amp;12&amp;F (Printed on &amp;D at &amp;T) &amp;R&amp;12Page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FFFF99"/>
    <outlinePr summaryBelow="0" summaryRight="0"/>
  </sheetPr>
  <dimension ref="A1:CF94"/>
  <sheetViews>
    <sheetView showGridLines="0" zoomScale="80" zoomScaleNormal="80" workbookViewId="0">
      <pane xSplit="10" ySplit="5" topLeftCell="K6" activePane="bottomRight" state="frozen"/>
      <selection activeCell="E34" sqref="E34"/>
      <selection pane="topRight" activeCell="E34" sqref="E34"/>
      <selection pane="bottomLeft" activeCell="E34" sqref="E34"/>
      <selection pane="bottomRight"/>
    </sheetView>
  </sheetViews>
  <sheetFormatPr defaultColWidth="0" defaultRowHeight="13.2" outlineLevelCol="1" x14ac:dyDescent="0.25"/>
  <cols>
    <col min="1" max="1" width="1.6640625" style="5" customWidth="1"/>
    <col min="2" max="2" width="1.6640625" style="1" customWidth="1"/>
    <col min="3" max="3" width="1.6640625" style="30" customWidth="1"/>
    <col min="4" max="4" width="1.6640625" style="13" customWidth="1"/>
    <col min="5" max="5" width="40.6640625" style="114" customWidth="1"/>
    <col min="6" max="6" width="12.6640625" style="14" customWidth="1"/>
    <col min="7" max="7" width="14.6640625" style="14" customWidth="1" collapsed="1"/>
    <col min="8" max="9" width="45.6640625" style="14" hidden="1" customWidth="1" outlineLevel="1"/>
    <col min="10" max="10" width="15.6640625" style="334" customWidth="1"/>
    <col min="11" max="11" width="2.6640625" style="334" customWidth="1"/>
    <col min="12" max="71" width="11.6640625" style="334" customWidth="1"/>
    <col min="72" max="84" width="11.6640625" style="417" customWidth="1"/>
    <col min="85" max="16384" width="8.88671875" hidden="1"/>
  </cols>
  <sheetData>
    <row r="1" spans="1:84" ht="24.6" x14ac:dyDescent="0.25">
      <c r="A1" s="43" t="str">
        <f ca="1" xml:space="preserve"> RIGHT(CELL("filename", A1), LEN(CELL("filename", A1)) - SEARCH("]", CELL("filename", A1)))</f>
        <v>InpAct</v>
      </c>
      <c r="D1" s="26"/>
      <c r="E1" s="119"/>
      <c r="F1" s="34"/>
      <c r="G1" s="34"/>
      <c r="H1" s="34"/>
      <c r="I1" s="34"/>
      <c r="J1" s="34"/>
      <c r="K1" s="344"/>
      <c r="L1" s="344"/>
      <c r="M1" s="344"/>
      <c r="N1" s="344"/>
      <c r="O1" s="344"/>
      <c r="P1" s="344"/>
      <c r="Q1" s="344"/>
      <c r="R1" s="344"/>
      <c r="S1" s="344"/>
      <c r="T1" s="344"/>
      <c r="U1" s="344"/>
      <c r="V1" s="344"/>
      <c r="W1" s="344"/>
      <c r="X1" s="344"/>
      <c r="Y1" s="344"/>
      <c r="Z1" s="344"/>
      <c r="AA1" s="344"/>
      <c r="AB1" s="344"/>
      <c r="AC1" s="344"/>
      <c r="AD1" s="344"/>
      <c r="AE1" s="344"/>
      <c r="AF1" s="344"/>
      <c r="AG1" s="344"/>
      <c r="AH1" s="344"/>
      <c r="AI1" s="344"/>
      <c r="AJ1" s="344"/>
      <c r="AK1" s="344"/>
      <c r="AL1" s="344"/>
      <c r="AM1" s="344"/>
      <c r="AN1" s="344"/>
      <c r="AO1" s="344"/>
      <c r="AP1" s="344"/>
      <c r="AQ1" s="344"/>
      <c r="AR1" s="344"/>
      <c r="AS1" s="344"/>
      <c r="AT1" s="344"/>
      <c r="AU1" s="344"/>
      <c r="AV1" s="344"/>
      <c r="AW1" s="344"/>
      <c r="AX1" s="344"/>
      <c r="AY1" s="344"/>
      <c r="AZ1" s="344"/>
      <c r="BA1" s="344"/>
      <c r="BB1" s="344"/>
      <c r="BC1" s="344"/>
      <c r="BD1" s="344"/>
      <c r="BE1" s="344"/>
      <c r="BF1" s="344"/>
      <c r="BG1" s="344"/>
      <c r="BH1" s="344"/>
      <c r="BI1" s="344"/>
      <c r="BJ1" s="344"/>
      <c r="BK1" s="344"/>
      <c r="BL1" s="344"/>
      <c r="BM1" s="344"/>
      <c r="BN1" s="344"/>
      <c r="BO1" s="344"/>
      <c r="BP1" s="344"/>
      <c r="BQ1" s="344"/>
      <c r="BR1" s="344"/>
      <c r="BS1" s="344"/>
      <c r="BT1" s="344"/>
      <c r="BU1" s="344"/>
      <c r="BV1" s="344"/>
      <c r="BW1" s="344"/>
      <c r="BX1" s="344"/>
      <c r="BY1" s="344"/>
      <c r="BZ1" s="344"/>
      <c r="CA1" s="344"/>
      <c r="CB1" s="344"/>
      <c r="CC1" s="344"/>
      <c r="CD1" s="344"/>
      <c r="CE1" s="344"/>
    </row>
    <row r="2" spans="1:84" x14ac:dyDescent="0.25">
      <c r="A2" s="38"/>
      <c r="B2" s="42"/>
      <c r="C2" s="39"/>
      <c r="D2" s="40"/>
      <c r="E2" s="38" t="str">
        <f xml:space="preserve"> Time!E$33</f>
        <v>Model period ending</v>
      </c>
      <c r="F2" s="300">
        <f xml:space="preserve"> Checks!$F$14</f>
        <v>0</v>
      </c>
      <c r="G2" s="63" t="s">
        <v>14</v>
      </c>
      <c r="H2" s="63"/>
      <c r="I2" s="63"/>
      <c r="J2" s="40"/>
      <c r="K2" s="40"/>
      <c r="L2" s="40">
        <f xml:space="preserve"> Time!L$33</f>
        <v>43190</v>
      </c>
      <c r="M2" s="40">
        <f xml:space="preserve"> Time!M$33</f>
        <v>43220</v>
      </c>
      <c r="N2" s="40">
        <f xml:space="preserve"> Time!N$33</f>
        <v>43251</v>
      </c>
      <c r="O2" s="40">
        <f xml:space="preserve"> Time!O$33</f>
        <v>43281</v>
      </c>
      <c r="P2" s="40">
        <f xml:space="preserve"> Time!P$33</f>
        <v>43312</v>
      </c>
      <c r="Q2" s="40">
        <f xml:space="preserve"> Time!Q$33</f>
        <v>43343</v>
      </c>
      <c r="R2" s="40">
        <f xml:space="preserve"> Time!R$33</f>
        <v>43373</v>
      </c>
      <c r="S2" s="40">
        <f xml:space="preserve"> Time!S$33</f>
        <v>43404</v>
      </c>
      <c r="T2" s="40">
        <f xml:space="preserve"> Time!T$33</f>
        <v>43434</v>
      </c>
      <c r="U2" s="40">
        <f xml:space="preserve"> Time!U$33</f>
        <v>43465</v>
      </c>
      <c r="V2" s="40">
        <f xml:space="preserve"> Time!V$33</f>
        <v>43496</v>
      </c>
      <c r="W2" s="40">
        <f xml:space="preserve"> Time!W$33</f>
        <v>43524</v>
      </c>
      <c r="X2" s="40">
        <f xml:space="preserve"> Time!X$33</f>
        <v>43555</v>
      </c>
      <c r="Y2" s="40">
        <f xml:space="preserve"> Time!Y$33</f>
        <v>43585</v>
      </c>
      <c r="Z2" s="40">
        <f xml:space="preserve"> Time!Z$33</f>
        <v>43616</v>
      </c>
      <c r="AA2" s="40">
        <f xml:space="preserve"> Time!AA$33</f>
        <v>43646</v>
      </c>
      <c r="AB2" s="40">
        <f xml:space="preserve"> Time!AB$33</f>
        <v>43677</v>
      </c>
      <c r="AC2" s="40">
        <f xml:space="preserve"> Time!AC$33</f>
        <v>43708</v>
      </c>
      <c r="AD2" s="40">
        <f xml:space="preserve"> Time!AD$33</f>
        <v>43738</v>
      </c>
      <c r="AE2" s="40">
        <f xml:space="preserve"> Time!AE$33</f>
        <v>43769</v>
      </c>
      <c r="AF2" s="40">
        <f xml:space="preserve"> Time!AF$33</f>
        <v>43799</v>
      </c>
      <c r="AG2" s="40">
        <f xml:space="preserve"> Time!AG$33</f>
        <v>43830</v>
      </c>
      <c r="AH2" s="40">
        <f xml:space="preserve"> Time!AH$33</f>
        <v>43861</v>
      </c>
      <c r="AI2" s="40">
        <f xml:space="preserve"> Time!AI$33</f>
        <v>43890</v>
      </c>
      <c r="AJ2" s="40">
        <f xml:space="preserve"> Time!AJ$33</f>
        <v>43921</v>
      </c>
      <c r="AK2" s="40">
        <f xml:space="preserve"> Time!AK$33</f>
        <v>43951</v>
      </c>
      <c r="AL2" s="40">
        <f xml:space="preserve"> Time!AL$33</f>
        <v>43982</v>
      </c>
      <c r="AM2" s="40">
        <f xml:space="preserve"> Time!AM$33</f>
        <v>44012</v>
      </c>
      <c r="AN2" s="40">
        <f xml:space="preserve"> Time!AN$33</f>
        <v>44043</v>
      </c>
      <c r="AO2" s="40">
        <f xml:space="preserve"> Time!AO$33</f>
        <v>44074</v>
      </c>
      <c r="AP2" s="40">
        <f xml:space="preserve"> Time!AP$33</f>
        <v>44104</v>
      </c>
      <c r="AQ2" s="40">
        <f xml:space="preserve"> Time!AQ$33</f>
        <v>44135</v>
      </c>
      <c r="AR2" s="40">
        <f xml:space="preserve"> Time!AR$33</f>
        <v>44165</v>
      </c>
      <c r="AS2" s="40">
        <f xml:space="preserve"> Time!AS$33</f>
        <v>44196</v>
      </c>
      <c r="AT2" s="40">
        <f xml:space="preserve"> Time!AT$33</f>
        <v>44227</v>
      </c>
      <c r="AU2" s="40">
        <f xml:space="preserve"> Time!AU$33</f>
        <v>44255</v>
      </c>
      <c r="AV2" s="40">
        <f xml:space="preserve"> Time!AV$33</f>
        <v>44286</v>
      </c>
      <c r="AW2" s="40">
        <f xml:space="preserve"> Time!AW$33</f>
        <v>44316</v>
      </c>
      <c r="AX2" s="40">
        <f xml:space="preserve"> Time!AX$33</f>
        <v>44347</v>
      </c>
      <c r="AY2" s="40">
        <f xml:space="preserve"> Time!AY$33</f>
        <v>44377</v>
      </c>
      <c r="AZ2" s="40">
        <f xml:space="preserve"> Time!AZ$33</f>
        <v>44408</v>
      </c>
      <c r="BA2" s="40">
        <f xml:space="preserve"> Time!BA$33</f>
        <v>44439</v>
      </c>
      <c r="BB2" s="40">
        <f xml:space="preserve"> Time!BB$33</f>
        <v>44469</v>
      </c>
      <c r="BC2" s="40">
        <f xml:space="preserve"> Time!BC$33</f>
        <v>44500</v>
      </c>
      <c r="BD2" s="40">
        <f xml:space="preserve"> Time!BD$33</f>
        <v>44530</v>
      </c>
      <c r="BE2" s="40">
        <f xml:space="preserve"> Time!BE$33</f>
        <v>44561</v>
      </c>
      <c r="BF2" s="40">
        <f xml:space="preserve"> Time!BF$33</f>
        <v>44592</v>
      </c>
      <c r="BG2" s="40">
        <f xml:space="preserve"> Time!BG$33</f>
        <v>44620</v>
      </c>
      <c r="BH2" s="40">
        <f xml:space="preserve"> Time!BH$33</f>
        <v>44651</v>
      </c>
      <c r="BI2" s="40">
        <f xml:space="preserve"> Time!BI$33</f>
        <v>44681</v>
      </c>
      <c r="BJ2" s="40">
        <f xml:space="preserve"> Time!BJ$33</f>
        <v>44712</v>
      </c>
      <c r="BK2" s="40">
        <f xml:space="preserve"> Time!BK$33</f>
        <v>44742</v>
      </c>
      <c r="BL2" s="40">
        <f xml:space="preserve"> Time!BL$33</f>
        <v>44773</v>
      </c>
      <c r="BM2" s="40">
        <f xml:space="preserve"> Time!BM$33</f>
        <v>44804</v>
      </c>
      <c r="BN2" s="40">
        <f xml:space="preserve"> Time!BN$33</f>
        <v>44834</v>
      </c>
      <c r="BO2" s="40">
        <f xml:space="preserve"> Time!BO$33</f>
        <v>44865</v>
      </c>
      <c r="BP2" s="40">
        <f xml:space="preserve"> Time!BP$33</f>
        <v>44895</v>
      </c>
      <c r="BQ2" s="40">
        <f xml:space="preserve"> Time!BQ$33</f>
        <v>44926</v>
      </c>
      <c r="BR2" s="40">
        <f xml:space="preserve"> Time!BR$33</f>
        <v>44957</v>
      </c>
      <c r="BS2" s="40">
        <f xml:space="preserve"> Time!BS$33</f>
        <v>44985</v>
      </c>
      <c r="BT2" s="40">
        <f xml:space="preserve"> Time!BT$33</f>
        <v>45016</v>
      </c>
      <c r="BU2" s="40">
        <f xml:space="preserve"> Time!BU$33</f>
        <v>45046</v>
      </c>
      <c r="BV2" s="40">
        <f xml:space="preserve"> Time!BV$33</f>
        <v>45077</v>
      </c>
      <c r="BW2" s="40">
        <f xml:space="preserve"> Time!BW$33</f>
        <v>45107</v>
      </c>
      <c r="BX2" s="40">
        <f xml:space="preserve"> Time!BX$33</f>
        <v>45138</v>
      </c>
      <c r="BY2" s="40">
        <f xml:space="preserve"> Time!BY$33</f>
        <v>45169</v>
      </c>
      <c r="BZ2" s="40">
        <f xml:space="preserve"> Time!BZ$33</f>
        <v>45199</v>
      </c>
      <c r="CA2" s="40">
        <f xml:space="preserve"> Time!CA$33</f>
        <v>45230</v>
      </c>
      <c r="CB2" s="40">
        <f xml:space="preserve"> Time!CB$33</f>
        <v>45260</v>
      </c>
      <c r="CC2" s="40">
        <f xml:space="preserve"> Time!CC$33</f>
        <v>45291</v>
      </c>
      <c r="CD2" s="40">
        <f xml:space="preserve"> Time!CD$33</f>
        <v>45322</v>
      </c>
      <c r="CE2" s="40">
        <f xml:space="preserve"> Time!CE$33</f>
        <v>45351</v>
      </c>
      <c r="CF2" s="40">
        <f xml:space="preserve"> Time!CF$33</f>
        <v>45382</v>
      </c>
    </row>
    <row r="3" spans="1:84" s="695" customFormat="1" x14ac:dyDescent="0.25">
      <c r="A3" s="534"/>
      <c r="B3" s="534"/>
      <c r="C3" s="534"/>
      <c r="D3" s="534"/>
      <c r="E3" s="534" t="str">
        <f xml:space="preserve"> Time!E$62</f>
        <v>Actuals vs forecast label</v>
      </c>
      <c r="F3" s="215">
        <f xml:space="preserve"> Checks!$F$20</f>
        <v>0</v>
      </c>
      <c r="G3" s="574" t="s">
        <v>264</v>
      </c>
      <c r="H3" s="534"/>
      <c r="I3" s="534"/>
      <c r="J3" s="534"/>
      <c r="K3" s="534"/>
      <c r="L3" s="749" t="str">
        <f xml:space="preserve"> Time!L$62</f>
        <v>Initial BS</v>
      </c>
      <c r="M3" s="750" t="str">
        <f xml:space="preserve"> Time!M$62</f>
        <v>Actuals</v>
      </c>
      <c r="N3" s="750" t="str">
        <f xml:space="preserve"> Time!N$62</f>
        <v>Actuals</v>
      </c>
      <c r="O3" s="750" t="str">
        <f xml:space="preserve"> Time!O$62</f>
        <v>Actuals</v>
      </c>
      <c r="P3" s="750" t="str">
        <f xml:space="preserve"> Time!P$62</f>
        <v>Actuals</v>
      </c>
      <c r="Q3" s="750" t="str">
        <f xml:space="preserve"> Time!Q$62</f>
        <v>Actuals</v>
      </c>
      <c r="R3" s="750" t="str">
        <f xml:space="preserve"> Time!R$62</f>
        <v>Actuals</v>
      </c>
      <c r="S3" s="750" t="str">
        <f xml:space="preserve"> Time!S$62</f>
        <v>Actuals</v>
      </c>
      <c r="T3" s="750" t="str">
        <f xml:space="preserve"> Time!T$62</f>
        <v>Actuals</v>
      </c>
      <c r="U3" s="750" t="str">
        <f xml:space="preserve"> Time!U$62</f>
        <v>Actuals</v>
      </c>
      <c r="V3" s="750" t="str">
        <f xml:space="preserve"> Time!V$62</f>
        <v>Actuals</v>
      </c>
      <c r="W3" s="750" t="str">
        <f xml:space="preserve"> Time!W$62</f>
        <v>Actuals</v>
      </c>
      <c r="X3" s="750" t="str">
        <f xml:space="preserve"> Time!X$62</f>
        <v>Actuals</v>
      </c>
      <c r="Y3" s="750" t="str">
        <f xml:space="preserve"> Time!Y$62</f>
        <v>Forecast</v>
      </c>
      <c r="Z3" s="750" t="str">
        <f xml:space="preserve"> Time!Z$62</f>
        <v>Forecast</v>
      </c>
      <c r="AA3" s="750" t="str">
        <f xml:space="preserve"> Time!AA$62</f>
        <v>Forecast</v>
      </c>
      <c r="AB3" s="750" t="str">
        <f xml:space="preserve"> Time!AB$62</f>
        <v>Forecast</v>
      </c>
      <c r="AC3" s="750" t="str">
        <f xml:space="preserve"> Time!AC$62</f>
        <v>Forecast</v>
      </c>
      <c r="AD3" s="750" t="str">
        <f xml:space="preserve"> Time!AD$62</f>
        <v>Forecast</v>
      </c>
      <c r="AE3" s="750" t="str">
        <f xml:space="preserve"> Time!AE$62</f>
        <v>Forecast</v>
      </c>
      <c r="AF3" s="750" t="str">
        <f xml:space="preserve"> Time!AF$62</f>
        <v>Forecast</v>
      </c>
      <c r="AG3" s="750" t="str">
        <f xml:space="preserve"> Time!AG$62</f>
        <v>Forecast</v>
      </c>
      <c r="AH3" s="750" t="str">
        <f xml:space="preserve"> Time!AH$62</f>
        <v>Forecast</v>
      </c>
      <c r="AI3" s="750" t="str">
        <f xml:space="preserve"> Time!AI$62</f>
        <v>Forecast</v>
      </c>
      <c r="AJ3" s="750" t="str">
        <f xml:space="preserve"> Time!AJ$62</f>
        <v>Forecast</v>
      </c>
      <c r="AK3" s="750" t="str">
        <f xml:space="preserve"> Time!AK$62</f>
        <v>Forecast</v>
      </c>
      <c r="AL3" s="750" t="str">
        <f xml:space="preserve"> Time!AL$62</f>
        <v>Forecast</v>
      </c>
      <c r="AM3" s="750" t="str">
        <f xml:space="preserve"> Time!AM$62</f>
        <v>Forecast</v>
      </c>
      <c r="AN3" s="750" t="str">
        <f xml:space="preserve"> Time!AN$62</f>
        <v>Forecast</v>
      </c>
      <c r="AO3" s="750" t="str">
        <f xml:space="preserve"> Time!AO$62</f>
        <v>Forecast</v>
      </c>
      <c r="AP3" s="750" t="str">
        <f xml:space="preserve"> Time!AP$62</f>
        <v>Forecast</v>
      </c>
      <c r="AQ3" s="750" t="str">
        <f xml:space="preserve"> Time!AQ$62</f>
        <v>Forecast</v>
      </c>
      <c r="AR3" s="750" t="str">
        <f xml:space="preserve"> Time!AR$62</f>
        <v>Forecast</v>
      </c>
      <c r="AS3" s="750" t="str">
        <f xml:space="preserve"> Time!AS$62</f>
        <v>Forecast</v>
      </c>
      <c r="AT3" s="750" t="str">
        <f xml:space="preserve"> Time!AT$62</f>
        <v>Forecast</v>
      </c>
      <c r="AU3" s="750" t="str">
        <f xml:space="preserve"> Time!AU$62</f>
        <v>Forecast</v>
      </c>
      <c r="AV3" s="750" t="str">
        <f xml:space="preserve"> Time!AV$62</f>
        <v>Forecast</v>
      </c>
      <c r="AW3" s="750" t="str">
        <f xml:space="preserve"> Time!AW$62</f>
        <v>Forecast</v>
      </c>
      <c r="AX3" s="750" t="str">
        <f xml:space="preserve"> Time!AX$62</f>
        <v>Forecast</v>
      </c>
      <c r="AY3" s="750" t="str">
        <f xml:space="preserve"> Time!AY$62</f>
        <v>Forecast</v>
      </c>
      <c r="AZ3" s="750" t="str">
        <f xml:space="preserve"> Time!AZ$62</f>
        <v>Forecast</v>
      </c>
      <c r="BA3" s="750" t="str">
        <f xml:space="preserve"> Time!BA$62</f>
        <v>Forecast</v>
      </c>
      <c r="BB3" s="750" t="str">
        <f xml:space="preserve"> Time!BB$62</f>
        <v>Forecast</v>
      </c>
      <c r="BC3" s="750" t="str">
        <f xml:space="preserve"> Time!BC$62</f>
        <v>Forecast</v>
      </c>
      <c r="BD3" s="750" t="str">
        <f xml:space="preserve"> Time!BD$62</f>
        <v>Forecast</v>
      </c>
      <c r="BE3" s="750" t="str">
        <f xml:space="preserve"> Time!BE$62</f>
        <v>Forecast</v>
      </c>
      <c r="BF3" s="750" t="str">
        <f xml:space="preserve"> Time!BF$62</f>
        <v>Forecast</v>
      </c>
      <c r="BG3" s="750" t="str">
        <f xml:space="preserve"> Time!BG$62</f>
        <v>Forecast</v>
      </c>
      <c r="BH3" s="750" t="str">
        <f xml:space="preserve"> Time!BH$62</f>
        <v>Forecast</v>
      </c>
      <c r="BI3" s="750" t="str">
        <f xml:space="preserve"> Time!BI$62</f>
        <v>Forecast</v>
      </c>
      <c r="BJ3" s="750" t="str">
        <f xml:space="preserve"> Time!BJ$62</f>
        <v>Forecast</v>
      </c>
      <c r="BK3" s="750" t="str">
        <f xml:space="preserve"> Time!BK$62</f>
        <v>Forecast</v>
      </c>
      <c r="BL3" s="750" t="str">
        <f xml:space="preserve"> Time!BL$62</f>
        <v>Forecast</v>
      </c>
      <c r="BM3" s="750" t="str">
        <f xml:space="preserve"> Time!BM$62</f>
        <v>Forecast</v>
      </c>
      <c r="BN3" s="750" t="str">
        <f xml:space="preserve"> Time!BN$62</f>
        <v>Forecast</v>
      </c>
      <c r="BO3" s="750" t="str">
        <f xml:space="preserve"> Time!BO$62</f>
        <v>Forecast</v>
      </c>
      <c r="BP3" s="750" t="str">
        <f xml:space="preserve"> Time!BP$62</f>
        <v>Forecast</v>
      </c>
      <c r="BQ3" s="750" t="str">
        <f xml:space="preserve"> Time!BQ$62</f>
        <v>Forecast</v>
      </c>
      <c r="BR3" s="750" t="str">
        <f xml:space="preserve"> Time!BR$62</f>
        <v>Forecast</v>
      </c>
      <c r="BS3" s="750" t="str">
        <f xml:space="preserve"> Time!BS$62</f>
        <v>Forecast</v>
      </c>
      <c r="BT3" s="750" t="str">
        <f xml:space="preserve"> Time!BT$62</f>
        <v>Forecast</v>
      </c>
      <c r="BU3" s="750" t="str">
        <f xml:space="preserve"> Time!BU$62</f>
        <v>Forecast</v>
      </c>
      <c r="BV3" s="750" t="str">
        <f xml:space="preserve"> Time!BV$62</f>
        <v>Forecast</v>
      </c>
      <c r="BW3" s="750" t="str">
        <f xml:space="preserve"> Time!BW$62</f>
        <v>Forecast</v>
      </c>
      <c r="BX3" s="750" t="str">
        <f xml:space="preserve"> Time!BX$62</f>
        <v>Forecast</v>
      </c>
      <c r="BY3" s="750" t="str">
        <f xml:space="preserve"> Time!BY$62</f>
        <v>Forecast</v>
      </c>
      <c r="BZ3" s="750" t="str">
        <f xml:space="preserve"> Time!BZ$62</f>
        <v>Forecast</v>
      </c>
      <c r="CA3" s="750" t="str">
        <f xml:space="preserve"> Time!CA$62</f>
        <v>Forecast</v>
      </c>
      <c r="CB3" s="750" t="str">
        <f xml:space="preserve"> Time!CB$62</f>
        <v>Forecast</v>
      </c>
      <c r="CC3" s="750" t="str">
        <f xml:space="preserve"> Time!CC$62</f>
        <v>Forecast</v>
      </c>
      <c r="CD3" s="750" t="str">
        <f xml:space="preserve"> Time!CD$62</f>
        <v>Forecast</v>
      </c>
      <c r="CE3" s="751" t="str">
        <f xml:space="preserve"> Time!CE$62</f>
        <v>Forecast</v>
      </c>
      <c r="CF3" s="751" t="str">
        <f xml:space="preserve"> Time!CF$62</f>
        <v>Forecast</v>
      </c>
    </row>
    <row r="4" spans="1:84" x14ac:dyDescent="0.25">
      <c r="A4" s="340"/>
      <c r="B4" s="259"/>
      <c r="C4" s="354"/>
      <c r="D4" s="19"/>
      <c r="E4" s="17" t="str">
        <f xml:space="preserve"> Time!E$78</f>
        <v>Financial year ending</v>
      </c>
      <c r="F4" s="17"/>
      <c r="G4" s="17"/>
      <c r="H4" s="17"/>
      <c r="I4" s="17"/>
      <c r="J4" s="19"/>
      <c r="K4" s="19"/>
      <c r="L4" s="19">
        <f xml:space="preserve"> Time!L$78</f>
        <v>43190</v>
      </c>
      <c r="M4" s="19">
        <f xml:space="preserve"> Time!M$78</f>
        <v>43555</v>
      </c>
      <c r="N4" s="19">
        <f xml:space="preserve"> Time!N$78</f>
        <v>43555</v>
      </c>
      <c r="O4" s="19">
        <f xml:space="preserve"> Time!O$78</f>
        <v>43555</v>
      </c>
      <c r="P4" s="19">
        <f xml:space="preserve"> Time!P$78</f>
        <v>43555</v>
      </c>
      <c r="Q4" s="19">
        <f xml:space="preserve"> Time!Q$78</f>
        <v>43555</v>
      </c>
      <c r="R4" s="19">
        <f xml:space="preserve"> Time!R$78</f>
        <v>43555</v>
      </c>
      <c r="S4" s="19">
        <f xml:space="preserve"> Time!S$78</f>
        <v>43555</v>
      </c>
      <c r="T4" s="19">
        <f xml:space="preserve"> Time!T$78</f>
        <v>43555</v>
      </c>
      <c r="U4" s="19">
        <f xml:space="preserve"> Time!U$78</f>
        <v>43555</v>
      </c>
      <c r="V4" s="19">
        <f xml:space="preserve"> Time!V$78</f>
        <v>43555</v>
      </c>
      <c r="W4" s="19">
        <f xml:space="preserve"> Time!W$78</f>
        <v>43555</v>
      </c>
      <c r="X4" s="19">
        <f xml:space="preserve"> Time!X$78</f>
        <v>43555</v>
      </c>
      <c r="Y4" s="19">
        <f xml:space="preserve"> Time!Y$78</f>
        <v>43921</v>
      </c>
      <c r="Z4" s="19">
        <f xml:space="preserve"> Time!Z$78</f>
        <v>43921</v>
      </c>
      <c r="AA4" s="19">
        <f xml:space="preserve"> Time!AA$78</f>
        <v>43921</v>
      </c>
      <c r="AB4" s="19">
        <f xml:space="preserve"> Time!AB$78</f>
        <v>43921</v>
      </c>
      <c r="AC4" s="19">
        <f xml:space="preserve"> Time!AC$78</f>
        <v>43921</v>
      </c>
      <c r="AD4" s="19">
        <f xml:space="preserve"> Time!AD$78</f>
        <v>43921</v>
      </c>
      <c r="AE4" s="19">
        <f xml:space="preserve"> Time!AE$78</f>
        <v>43921</v>
      </c>
      <c r="AF4" s="19">
        <f xml:space="preserve"> Time!AF$78</f>
        <v>43921</v>
      </c>
      <c r="AG4" s="19">
        <f xml:space="preserve"> Time!AG$78</f>
        <v>43921</v>
      </c>
      <c r="AH4" s="19">
        <f xml:space="preserve"> Time!AH$78</f>
        <v>43921</v>
      </c>
      <c r="AI4" s="19">
        <f xml:space="preserve"> Time!AI$78</f>
        <v>43921</v>
      </c>
      <c r="AJ4" s="19">
        <f xml:space="preserve"> Time!AJ$78</f>
        <v>43921</v>
      </c>
      <c r="AK4" s="19">
        <f xml:space="preserve"> Time!AK$78</f>
        <v>44286</v>
      </c>
      <c r="AL4" s="19">
        <f xml:space="preserve"> Time!AL$78</f>
        <v>44286</v>
      </c>
      <c r="AM4" s="19">
        <f xml:space="preserve"> Time!AM$78</f>
        <v>44286</v>
      </c>
      <c r="AN4" s="19">
        <f xml:space="preserve"> Time!AN$78</f>
        <v>44286</v>
      </c>
      <c r="AO4" s="19">
        <f xml:space="preserve"> Time!AO$78</f>
        <v>44286</v>
      </c>
      <c r="AP4" s="19">
        <f xml:space="preserve"> Time!AP$78</f>
        <v>44286</v>
      </c>
      <c r="AQ4" s="19">
        <f xml:space="preserve"> Time!AQ$78</f>
        <v>44286</v>
      </c>
      <c r="AR4" s="19">
        <f xml:space="preserve"> Time!AR$78</f>
        <v>44286</v>
      </c>
      <c r="AS4" s="19">
        <f xml:space="preserve"> Time!AS$78</f>
        <v>44286</v>
      </c>
      <c r="AT4" s="19">
        <f xml:space="preserve"> Time!AT$78</f>
        <v>44286</v>
      </c>
      <c r="AU4" s="19">
        <f xml:space="preserve"> Time!AU$78</f>
        <v>44286</v>
      </c>
      <c r="AV4" s="19">
        <f xml:space="preserve"> Time!AV$78</f>
        <v>44286</v>
      </c>
      <c r="AW4" s="19">
        <f xml:space="preserve"> Time!AW$78</f>
        <v>44651</v>
      </c>
      <c r="AX4" s="19">
        <f xml:space="preserve"> Time!AX$78</f>
        <v>44651</v>
      </c>
      <c r="AY4" s="19">
        <f xml:space="preserve"> Time!AY$78</f>
        <v>44651</v>
      </c>
      <c r="AZ4" s="19">
        <f xml:space="preserve"> Time!AZ$78</f>
        <v>44651</v>
      </c>
      <c r="BA4" s="19">
        <f xml:space="preserve"> Time!BA$78</f>
        <v>44651</v>
      </c>
      <c r="BB4" s="19">
        <f xml:space="preserve"> Time!BB$78</f>
        <v>44651</v>
      </c>
      <c r="BC4" s="19">
        <f xml:space="preserve"> Time!BC$78</f>
        <v>44651</v>
      </c>
      <c r="BD4" s="19">
        <f xml:space="preserve"> Time!BD$78</f>
        <v>44651</v>
      </c>
      <c r="BE4" s="19">
        <f xml:space="preserve"> Time!BE$78</f>
        <v>44651</v>
      </c>
      <c r="BF4" s="19">
        <f xml:space="preserve"> Time!BF$78</f>
        <v>44651</v>
      </c>
      <c r="BG4" s="19">
        <f xml:space="preserve"> Time!BG$78</f>
        <v>44651</v>
      </c>
      <c r="BH4" s="19">
        <f xml:space="preserve"> Time!BH$78</f>
        <v>44651</v>
      </c>
      <c r="BI4" s="19">
        <f xml:space="preserve"> Time!BI$78</f>
        <v>45016</v>
      </c>
      <c r="BJ4" s="19">
        <f xml:space="preserve"> Time!BJ$78</f>
        <v>45016</v>
      </c>
      <c r="BK4" s="19">
        <f xml:space="preserve"> Time!BK$78</f>
        <v>45016</v>
      </c>
      <c r="BL4" s="19">
        <f xml:space="preserve"> Time!BL$78</f>
        <v>45016</v>
      </c>
      <c r="BM4" s="19">
        <f xml:space="preserve"> Time!BM$78</f>
        <v>45016</v>
      </c>
      <c r="BN4" s="19">
        <f xml:space="preserve"> Time!BN$78</f>
        <v>45016</v>
      </c>
      <c r="BO4" s="19">
        <f xml:space="preserve"> Time!BO$78</f>
        <v>45016</v>
      </c>
      <c r="BP4" s="19">
        <f xml:space="preserve"> Time!BP$78</f>
        <v>45016</v>
      </c>
      <c r="BQ4" s="19">
        <f xml:space="preserve"> Time!BQ$78</f>
        <v>45016</v>
      </c>
      <c r="BR4" s="19">
        <f xml:space="preserve"> Time!BR$78</f>
        <v>45016</v>
      </c>
      <c r="BS4" s="19">
        <f xml:space="preserve"> Time!BS$78</f>
        <v>45016</v>
      </c>
      <c r="BT4" s="19">
        <f xml:space="preserve"> Time!BT$78</f>
        <v>45016</v>
      </c>
      <c r="BU4" s="19">
        <f xml:space="preserve"> Time!BU$78</f>
        <v>45382</v>
      </c>
      <c r="BV4" s="19">
        <f xml:space="preserve"> Time!BV$78</f>
        <v>45382</v>
      </c>
      <c r="BW4" s="19">
        <f xml:space="preserve"> Time!BW$78</f>
        <v>45382</v>
      </c>
      <c r="BX4" s="19">
        <f xml:space="preserve"> Time!BX$78</f>
        <v>45382</v>
      </c>
      <c r="BY4" s="19">
        <f xml:space="preserve"> Time!BY$78</f>
        <v>45382</v>
      </c>
      <c r="BZ4" s="19">
        <f xml:space="preserve"> Time!BZ$78</f>
        <v>45382</v>
      </c>
      <c r="CA4" s="19">
        <f xml:space="preserve"> Time!CA$78</f>
        <v>45382</v>
      </c>
      <c r="CB4" s="19">
        <f xml:space="preserve"> Time!CB$78</f>
        <v>45382</v>
      </c>
      <c r="CC4" s="19">
        <f xml:space="preserve"> Time!CC$78</f>
        <v>45382</v>
      </c>
      <c r="CD4" s="19">
        <f xml:space="preserve"> Time!CD$78</f>
        <v>45382</v>
      </c>
      <c r="CE4" s="19">
        <f xml:space="preserve"> Time!CE$78</f>
        <v>45382</v>
      </c>
      <c r="CF4" s="19">
        <f xml:space="preserve"> Time!CF$78</f>
        <v>45382</v>
      </c>
    </row>
    <row r="5" spans="1:84" x14ac:dyDescent="0.25">
      <c r="A5" s="36"/>
      <c r="B5" s="41"/>
      <c r="C5" s="99"/>
      <c r="D5" s="37"/>
      <c r="E5" s="35" t="str">
        <f xml:space="preserve"> Time!E$11</f>
        <v>Model column counter</v>
      </c>
      <c r="F5" s="52" t="s">
        <v>8</v>
      </c>
      <c r="G5" s="336" t="s">
        <v>9</v>
      </c>
      <c r="H5" s="336" t="s">
        <v>15</v>
      </c>
      <c r="I5" s="336" t="s">
        <v>16</v>
      </c>
      <c r="J5" s="52" t="s">
        <v>10</v>
      </c>
      <c r="K5" s="37"/>
      <c r="L5" s="37">
        <f xml:space="preserve"> Time!L$11</f>
        <v>1</v>
      </c>
      <c r="M5" s="37">
        <f xml:space="preserve"> Time!M$11</f>
        <v>2</v>
      </c>
      <c r="N5" s="37">
        <f xml:space="preserve"> Time!N$11</f>
        <v>3</v>
      </c>
      <c r="O5" s="37">
        <f xml:space="preserve"> Time!O$11</f>
        <v>4</v>
      </c>
      <c r="P5" s="37">
        <f xml:space="preserve"> Time!P$11</f>
        <v>5</v>
      </c>
      <c r="Q5" s="37">
        <f xml:space="preserve"> Time!Q$11</f>
        <v>6</v>
      </c>
      <c r="R5" s="37">
        <f xml:space="preserve"> Time!R$11</f>
        <v>7</v>
      </c>
      <c r="S5" s="37">
        <f xml:space="preserve"> Time!S$11</f>
        <v>8</v>
      </c>
      <c r="T5" s="37">
        <f xml:space="preserve"> Time!T$11</f>
        <v>9</v>
      </c>
      <c r="U5" s="37">
        <f xml:space="preserve"> Time!U$11</f>
        <v>10</v>
      </c>
      <c r="V5" s="37">
        <f xml:space="preserve"> Time!V$11</f>
        <v>11</v>
      </c>
      <c r="W5" s="37">
        <f xml:space="preserve"> Time!W$11</f>
        <v>12</v>
      </c>
      <c r="X5" s="37">
        <f xml:space="preserve"> Time!X$11</f>
        <v>13</v>
      </c>
      <c r="Y5" s="37">
        <f xml:space="preserve"> Time!Y$11</f>
        <v>14</v>
      </c>
      <c r="Z5" s="37">
        <f xml:space="preserve"> Time!Z$11</f>
        <v>15</v>
      </c>
      <c r="AA5" s="37">
        <f xml:space="preserve"> Time!AA$11</f>
        <v>16</v>
      </c>
      <c r="AB5" s="37">
        <f xml:space="preserve"> Time!AB$11</f>
        <v>17</v>
      </c>
      <c r="AC5" s="37">
        <f xml:space="preserve"> Time!AC$11</f>
        <v>18</v>
      </c>
      <c r="AD5" s="37">
        <f xml:space="preserve"> Time!AD$11</f>
        <v>19</v>
      </c>
      <c r="AE5" s="37">
        <f xml:space="preserve"> Time!AE$11</f>
        <v>20</v>
      </c>
      <c r="AF5" s="37">
        <f xml:space="preserve"> Time!AF$11</f>
        <v>21</v>
      </c>
      <c r="AG5" s="37">
        <f xml:space="preserve"> Time!AG$11</f>
        <v>22</v>
      </c>
      <c r="AH5" s="37">
        <f xml:space="preserve"> Time!AH$11</f>
        <v>23</v>
      </c>
      <c r="AI5" s="37">
        <f xml:space="preserve"> Time!AI$11</f>
        <v>24</v>
      </c>
      <c r="AJ5" s="37">
        <f xml:space="preserve"> Time!AJ$11</f>
        <v>25</v>
      </c>
      <c r="AK5" s="37">
        <f xml:space="preserve"> Time!AK$11</f>
        <v>26</v>
      </c>
      <c r="AL5" s="37">
        <f xml:space="preserve"> Time!AL$11</f>
        <v>27</v>
      </c>
      <c r="AM5" s="37">
        <f xml:space="preserve"> Time!AM$11</f>
        <v>28</v>
      </c>
      <c r="AN5" s="37">
        <f xml:space="preserve"> Time!AN$11</f>
        <v>29</v>
      </c>
      <c r="AO5" s="37">
        <f xml:space="preserve"> Time!AO$11</f>
        <v>30</v>
      </c>
      <c r="AP5" s="37">
        <f xml:space="preserve"> Time!AP$11</f>
        <v>31</v>
      </c>
      <c r="AQ5" s="37">
        <f xml:space="preserve"> Time!AQ$11</f>
        <v>32</v>
      </c>
      <c r="AR5" s="37">
        <f xml:space="preserve"> Time!AR$11</f>
        <v>33</v>
      </c>
      <c r="AS5" s="37">
        <f xml:space="preserve"> Time!AS$11</f>
        <v>34</v>
      </c>
      <c r="AT5" s="37">
        <f xml:space="preserve"> Time!AT$11</f>
        <v>35</v>
      </c>
      <c r="AU5" s="37">
        <f xml:space="preserve"> Time!AU$11</f>
        <v>36</v>
      </c>
      <c r="AV5" s="37">
        <f xml:space="preserve"> Time!AV$11</f>
        <v>37</v>
      </c>
      <c r="AW5" s="37">
        <f xml:space="preserve"> Time!AW$11</f>
        <v>38</v>
      </c>
      <c r="AX5" s="37">
        <f xml:space="preserve"> Time!AX$11</f>
        <v>39</v>
      </c>
      <c r="AY5" s="37">
        <f xml:space="preserve"> Time!AY$11</f>
        <v>40</v>
      </c>
      <c r="AZ5" s="37">
        <f xml:space="preserve"> Time!AZ$11</f>
        <v>41</v>
      </c>
      <c r="BA5" s="37">
        <f xml:space="preserve"> Time!BA$11</f>
        <v>42</v>
      </c>
      <c r="BB5" s="37">
        <f xml:space="preserve"> Time!BB$11</f>
        <v>43</v>
      </c>
      <c r="BC5" s="37">
        <f xml:space="preserve"> Time!BC$11</f>
        <v>44</v>
      </c>
      <c r="BD5" s="37">
        <f xml:space="preserve"> Time!BD$11</f>
        <v>45</v>
      </c>
      <c r="BE5" s="37">
        <f xml:space="preserve"> Time!BE$11</f>
        <v>46</v>
      </c>
      <c r="BF5" s="37">
        <f xml:space="preserve"> Time!BF$11</f>
        <v>47</v>
      </c>
      <c r="BG5" s="37">
        <f xml:space="preserve"> Time!BG$11</f>
        <v>48</v>
      </c>
      <c r="BH5" s="37">
        <f xml:space="preserve"> Time!BH$11</f>
        <v>49</v>
      </c>
      <c r="BI5" s="37">
        <f xml:space="preserve"> Time!BI$11</f>
        <v>50</v>
      </c>
      <c r="BJ5" s="37">
        <f xml:space="preserve"> Time!BJ$11</f>
        <v>51</v>
      </c>
      <c r="BK5" s="37">
        <f xml:space="preserve"> Time!BK$11</f>
        <v>52</v>
      </c>
      <c r="BL5" s="37">
        <f xml:space="preserve"> Time!BL$11</f>
        <v>53</v>
      </c>
      <c r="BM5" s="37">
        <f xml:space="preserve"> Time!BM$11</f>
        <v>54</v>
      </c>
      <c r="BN5" s="37">
        <f xml:space="preserve"> Time!BN$11</f>
        <v>55</v>
      </c>
      <c r="BO5" s="37">
        <f xml:space="preserve"> Time!BO$11</f>
        <v>56</v>
      </c>
      <c r="BP5" s="37">
        <f xml:space="preserve"> Time!BP$11</f>
        <v>57</v>
      </c>
      <c r="BQ5" s="37">
        <f xml:space="preserve"> Time!BQ$11</f>
        <v>58</v>
      </c>
      <c r="BR5" s="37">
        <f xml:space="preserve"> Time!BR$11</f>
        <v>59</v>
      </c>
      <c r="BS5" s="37">
        <f xml:space="preserve"> Time!BS$11</f>
        <v>60</v>
      </c>
      <c r="BT5" s="37">
        <f xml:space="preserve"> Time!BT$11</f>
        <v>61</v>
      </c>
      <c r="BU5" s="37">
        <f xml:space="preserve"> Time!BU$11</f>
        <v>62</v>
      </c>
      <c r="BV5" s="37">
        <f xml:space="preserve"> Time!BV$11</f>
        <v>63</v>
      </c>
      <c r="BW5" s="37">
        <f xml:space="preserve"> Time!BW$11</f>
        <v>64</v>
      </c>
      <c r="BX5" s="37">
        <f xml:space="preserve"> Time!BX$11</f>
        <v>65</v>
      </c>
      <c r="BY5" s="37">
        <f xml:space="preserve"> Time!BY$11</f>
        <v>66</v>
      </c>
      <c r="BZ5" s="37">
        <f xml:space="preserve"> Time!BZ$11</f>
        <v>67</v>
      </c>
      <c r="CA5" s="37">
        <f xml:space="preserve"> Time!CA$11</f>
        <v>68</v>
      </c>
      <c r="CB5" s="37">
        <f xml:space="preserve"> Time!CB$11</f>
        <v>69</v>
      </c>
      <c r="CC5" s="37">
        <f xml:space="preserve"> Time!CC$11</f>
        <v>70</v>
      </c>
      <c r="CD5" s="37">
        <f xml:space="preserve"> Time!CD$11</f>
        <v>71</v>
      </c>
      <c r="CE5" s="37">
        <f xml:space="preserve"> Time!CE$11</f>
        <v>72</v>
      </c>
      <c r="CF5" s="37">
        <f xml:space="preserve"> Time!CF$11</f>
        <v>73</v>
      </c>
    </row>
    <row r="7" spans="1:84" x14ac:dyDescent="0.25">
      <c r="A7" s="233" t="s">
        <v>83</v>
      </c>
      <c r="B7" s="234"/>
      <c r="C7" s="234"/>
      <c r="D7" s="235"/>
      <c r="E7" s="236"/>
      <c r="F7" s="237"/>
      <c r="G7" s="236"/>
      <c r="H7" s="236"/>
      <c r="I7" s="236"/>
      <c r="J7" s="549"/>
      <c r="K7" s="549"/>
      <c r="L7" s="549"/>
      <c r="M7" s="549"/>
      <c r="N7" s="549"/>
      <c r="O7" s="549"/>
      <c r="P7" s="549"/>
      <c r="Q7" s="549"/>
      <c r="R7" s="549"/>
      <c r="S7" s="549"/>
      <c r="T7" s="549"/>
      <c r="U7" s="549"/>
      <c r="V7" s="549"/>
      <c r="W7" s="549"/>
      <c r="X7" s="549"/>
      <c r="Y7" s="549"/>
      <c r="Z7" s="549"/>
      <c r="AA7" s="549"/>
      <c r="AB7" s="549"/>
      <c r="AC7" s="549"/>
      <c r="AD7" s="549"/>
      <c r="AE7" s="549"/>
      <c r="AF7" s="549"/>
      <c r="AG7" s="549"/>
      <c r="AH7" s="549"/>
      <c r="AI7" s="549"/>
      <c r="AJ7" s="549"/>
      <c r="AK7" s="549"/>
      <c r="AL7" s="549"/>
      <c r="AM7" s="549"/>
      <c r="AN7" s="549"/>
      <c r="AO7" s="549"/>
      <c r="AP7" s="549"/>
      <c r="AQ7" s="549"/>
      <c r="AR7" s="549"/>
      <c r="AS7" s="549"/>
      <c r="AT7" s="549"/>
      <c r="AU7" s="549"/>
      <c r="AV7" s="549"/>
      <c r="AW7" s="549"/>
      <c r="AX7" s="549"/>
      <c r="AY7" s="549"/>
      <c r="AZ7" s="549"/>
      <c r="BA7" s="549"/>
      <c r="BB7" s="549"/>
      <c r="BC7" s="549"/>
      <c r="BD7" s="549"/>
      <c r="BE7" s="549"/>
      <c r="BF7" s="549"/>
      <c r="BG7" s="549"/>
      <c r="BH7" s="549"/>
      <c r="BI7" s="549"/>
      <c r="BJ7" s="549"/>
      <c r="BK7" s="549"/>
      <c r="BL7" s="549"/>
      <c r="BM7" s="549"/>
      <c r="BN7" s="549"/>
      <c r="BO7" s="549"/>
      <c r="BP7" s="549"/>
      <c r="BQ7" s="549"/>
      <c r="BR7" s="549"/>
      <c r="BS7" s="549"/>
      <c r="BT7" s="549"/>
      <c r="BU7" s="549"/>
      <c r="BV7" s="549"/>
      <c r="BW7" s="549"/>
      <c r="BX7" s="549"/>
      <c r="BY7" s="549"/>
      <c r="BZ7" s="549"/>
      <c r="CA7" s="549"/>
      <c r="CB7" s="549"/>
      <c r="CC7" s="549"/>
      <c r="CD7" s="549"/>
      <c r="CE7" s="549"/>
      <c r="CF7" s="549"/>
    </row>
    <row r="8" spans="1:84" x14ac:dyDescent="0.25">
      <c r="A8" s="116"/>
      <c r="B8" s="113"/>
      <c r="D8" s="114"/>
      <c r="F8" s="115"/>
      <c r="G8" s="115"/>
      <c r="H8" s="115"/>
      <c r="I8" s="115"/>
      <c r="BT8" s="334"/>
      <c r="BU8" s="334"/>
      <c r="BV8" s="334"/>
      <c r="BW8" s="334"/>
      <c r="BX8" s="334"/>
      <c r="BY8" s="334"/>
      <c r="BZ8" s="334"/>
      <c r="CA8" s="334"/>
      <c r="CB8" s="334"/>
      <c r="CC8" s="334"/>
      <c r="CD8" s="334"/>
      <c r="CE8" s="334"/>
      <c r="CF8" s="334"/>
    </row>
    <row r="9" spans="1:84" x14ac:dyDescent="0.25">
      <c r="A9" s="116"/>
      <c r="B9" s="113"/>
      <c r="D9" s="114"/>
      <c r="E9" s="59" t="str">
        <f xml:space="preserve"> "Revenue receivable - " &amp; SetUp!E25 &amp; " - actuals"</f>
        <v>Revenue receivable - Shoes - actuals</v>
      </c>
      <c r="F9" s="115"/>
      <c r="G9" s="59" t="s">
        <v>40</v>
      </c>
      <c r="H9" s="115"/>
      <c r="I9" s="322" t="s">
        <v>218</v>
      </c>
      <c r="J9" s="649">
        <f xml:space="preserve"> SUM(L9:CF9)</f>
        <v>414739.64136622247</v>
      </c>
      <c r="L9" s="769"/>
      <c r="M9" s="770">
        <v>32554.131975370688</v>
      </c>
      <c r="N9" s="770">
        <v>32554.131975370688</v>
      </c>
      <c r="O9" s="770">
        <v>36623.398472292021</v>
      </c>
      <c r="P9" s="770">
        <v>44761.931466134694</v>
      </c>
      <c r="Q9" s="770">
        <v>46104.789410118741</v>
      </c>
      <c r="R9" s="770">
        <v>41913.444918289766</v>
      </c>
      <c r="S9" s="770">
        <v>33530.755934631808</v>
      </c>
      <c r="T9" s="770">
        <v>29339.411442802833</v>
      </c>
      <c r="U9" s="770">
        <v>29339.411442802833</v>
      </c>
      <c r="V9" s="770">
        <v>29339.411442802833</v>
      </c>
      <c r="W9" s="770">
        <v>29339.411442802833</v>
      </c>
      <c r="X9" s="770">
        <v>29339.411442802833</v>
      </c>
      <c r="Y9" s="770"/>
      <c r="Z9" s="770"/>
      <c r="AA9" s="770"/>
      <c r="AB9" s="770"/>
      <c r="AC9" s="770"/>
      <c r="AD9" s="770"/>
      <c r="AE9" s="770"/>
      <c r="AF9" s="770"/>
      <c r="AG9" s="770"/>
      <c r="AH9" s="770"/>
      <c r="AI9" s="770"/>
      <c r="AJ9" s="770"/>
      <c r="AK9" s="770"/>
      <c r="AL9" s="770"/>
      <c r="AM9" s="770"/>
      <c r="AN9" s="770"/>
      <c r="AO9" s="770"/>
      <c r="AP9" s="770"/>
      <c r="AQ9" s="770"/>
      <c r="AR9" s="770"/>
      <c r="AS9" s="770"/>
      <c r="AT9" s="770"/>
      <c r="AU9" s="770"/>
      <c r="AV9" s="770"/>
      <c r="AW9" s="770"/>
      <c r="AX9" s="770"/>
      <c r="AY9" s="770"/>
      <c r="AZ9" s="770"/>
      <c r="BA9" s="770"/>
      <c r="BB9" s="770"/>
      <c r="BC9" s="770"/>
      <c r="BD9" s="770"/>
      <c r="BE9" s="770"/>
      <c r="BF9" s="770"/>
      <c r="BG9" s="770"/>
      <c r="BH9" s="770"/>
      <c r="BI9" s="770"/>
      <c r="BJ9" s="770"/>
      <c r="BK9" s="770"/>
      <c r="BL9" s="770"/>
      <c r="BM9" s="770"/>
      <c r="BN9" s="770"/>
      <c r="BO9" s="770"/>
      <c r="BP9" s="770"/>
      <c r="BQ9" s="770"/>
      <c r="BR9" s="770"/>
      <c r="BS9" s="770"/>
      <c r="BT9" s="770"/>
      <c r="BU9" s="770"/>
      <c r="BV9" s="770"/>
      <c r="BW9" s="770"/>
      <c r="BX9" s="770"/>
      <c r="BY9" s="770"/>
      <c r="BZ9" s="770"/>
      <c r="CA9" s="770"/>
      <c r="CB9" s="770"/>
      <c r="CC9" s="770"/>
      <c r="CD9" s="770"/>
      <c r="CE9" s="770"/>
      <c r="CF9" s="770"/>
    </row>
    <row r="10" spans="1:84" x14ac:dyDescent="0.25">
      <c r="A10" s="182"/>
      <c r="B10" s="179"/>
      <c r="C10" s="183"/>
      <c r="D10" s="180"/>
      <c r="E10" s="59" t="str">
        <f xml:space="preserve"> "Revenue receivable - " &amp; SetUp!E26 &amp; " - actuals"</f>
        <v>Revenue receivable - Trainers - actuals</v>
      </c>
      <c r="F10" s="181"/>
      <c r="G10" s="59" t="s">
        <v>40</v>
      </c>
      <c r="H10" s="181"/>
      <c r="I10" s="322" t="s">
        <v>218</v>
      </c>
      <c r="J10" s="649">
        <f t="shared" ref="J10:J15" si="0" xml:space="preserve"> SUM(L10:CF10)</f>
        <v>292671.39642110915</v>
      </c>
      <c r="L10" s="769"/>
      <c r="M10" s="770">
        <v>22972.637081719713</v>
      </c>
      <c r="N10" s="770">
        <v>22972.637081719713</v>
      </c>
      <c r="O10" s="770">
        <v>25844.216716934676</v>
      </c>
      <c r="P10" s="770">
        <v>31587.375987364605</v>
      </c>
      <c r="Q10" s="770">
        <v>32534.997266985545</v>
      </c>
      <c r="R10" s="770">
        <v>29577.27024271413</v>
      </c>
      <c r="S10" s="770">
        <v>23661.816194171308</v>
      </c>
      <c r="T10" s="770">
        <v>20704.089169899893</v>
      </c>
      <c r="U10" s="770">
        <v>20704.089169899893</v>
      </c>
      <c r="V10" s="770">
        <v>20704.089169899893</v>
      </c>
      <c r="W10" s="770">
        <v>20704.089169899893</v>
      </c>
      <c r="X10" s="770">
        <v>20704.089169899893</v>
      </c>
      <c r="Y10" s="770"/>
      <c r="Z10" s="770"/>
      <c r="AA10" s="770"/>
      <c r="AB10" s="770"/>
      <c r="AC10" s="770"/>
      <c r="AD10" s="770"/>
      <c r="AE10" s="770"/>
      <c r="AF10" s="770"/>
      <c r="AG10" s="770"/>
      <c r="AH10" s="770"/>
      <c r="AI10" s="770"/>
      <c r="AJ10" s="770"/>
      <c r="AK10" s="770"/>
      <c r="AL10" s="770"/>
      <c r="AM10" s="770"/>
      <c r="AN10" s="770"/>
      <c r="AO10" s="770"/>
      <c r="AP10" s="770"/>
      <c r="AQ10" s="770"/>
      <c r="AR10" s="770"/>
      <c r="AS10" s="770"/>
      <c r="AT10" s="770"/>
      <c r="AU10" s="770"/>
      <c r="AV10" s="770"/>
      <c r="AW10" s="770"/>
      <c r="AX10" s="770"/>
      <c r="AY10" s="770"/>
      <c r="AZ10" s="770"/>
      <c r="BA10" s="770"/>
      <c r="BB10" s="770"/>
      <c r="BC10" s="770"/>
      <c r="BD10" s="770"/>
      <c r="BE10" s="770"/>
      <c r="BF10" s="770"/>
      <c r="BG10" s="770"/>
      <c r="BH10" s="770"/>
      <c r="BI10" s="770"/>
      <c r="BJ10" s="770"/>
      <c r="BK10" s="770"/>
      <c r="BL10" s="770"/>
      <c r="BM10" s="770"/>
      <c r="BN10" s="770"/>
      <c r="BO10" s="770"/>
      <c r="BP10" s="770"/>
      <c r="BQ10" s="770"/>
      <c r="BR10" s="770"/>
      <c r="BS10" s="770"/>
      <c r="BT10" s="770"/>
      <c r="BU10" s="770"/>
      <c r="BV10" s="770"/>
      <c r="BW10" s="770"/>
      <c r="BX10" s="770"/>
      <c r="BY10" s="770"/>
      <c r="BZ10" s="770"/>
      <c r="CA10" s="770"/>
      <c r="CB10" s="770"/>
      <c r="CC10" s="770"/>
      <c r="CD10" s="770"/>
      <c r="CE10" s="770"/>
      <c r="CF10" s="770"/>
    </row>
    <row r="11" spans="1:84" x14ac:dyDescent="0.25">
      <c r="A11" s="182"/>
      <c r="B11" s="179"/>
      <c r="C11" s="183"/>
      <c r="D11" s="180"/>
      <c r="E11" s="59" t="str">
        <f xml:space="preserve"> "Revenue receivable - " &amp; SetUp!E27 &amp; " - actuals"</f>
        <v>Revenue receivable - Boots - actuals</v>
      </c>
      <c r="F11" s="181"/>
      <c r="G11" s="59" t="s">
        <v>40</v>
      </c>
      <c r="H11" s="181"/>
      <c r="I11" s="322" t="s">
        <v>218</v>
      </c>
      <c r="J11" s="649">
        <f t="shared" si="0"/>
        <v>419923.88688330044</v>
      </c>
      <c r="L11" s="769"/>
      <c r="M11" s="770">
        <v>32961.058625062818</v>
      </c>
      <c r="N11" s="770">
        <v>32961.058625062818</v>
      </c>
      <c r="O11" s="770">
        <v>37081.190953195677</v>
      </c>
      <c r="P11" s="770">
        <v>45321.45560946138</v>
      </c>
      <c r="Q11" s="770">
        <v>46681.099277745227</v>
      </c>
      <c r="R11" s="770">
        <v>42437.362979768383</v>
      </c>
      <c r="S11" s="770">
        <v>33949.890383814709</v>
      </c>
      <c r="T11" s="770">
        <v>29706.154085837876</v>
      </c>
      <c r="U11" s="770">
        <v>29706.154085837876</v>
      </c>
      <c r="V11" s="770">
        <v>29706.154085837876</v>
      </c>
      <c r="W11" s="770">
        <v>29706.154085837876</v>
      </c>
      <c r="X11" s="770">
        <v>29706.154085837876</v>
      </c>
      <c r="Y11" s="770"/>
      <c r="Z11" s="770"/>
      <c r="AA11" s="770"/>
      <c r="AB11" s="770"/>
      <c r="AC11" s="770"/>
      <c r="AD11" s="770"/>
      <c r="AE11" s="770"/>
      <c r="AF11" s="770"/>
      <c r="AG11" s="770"/>
      <c r="AH11" s="770"/>
      <c r="AI11" s="770"/>
      <c r="AJ11" s="770"/>
      <c r="AK11" s="770"/>
      <c r="AL11" s="770"/>
      <c r="AM11" s="770"/>
      <c r="AN11" s="770"/>
      <c r="AO11" s="770"/>
      <c r="AP11" s="770"/>
      <c r="AQ11" s="770"/>
      <c r="AR11" s="770"/>
      <c r="AS11" s="770"/>
      <c r="AT11" s="770"/>
      <c r="AU11" s="770"/>
      <c r="AV11" s="770"/>
      <c r="AW11" s="770"/>
      <c r="AX11" s="770"/>
      <c r="AY11" s="770"/>
      <c r="AZ11" s="770"/>
      <c r="BA11" s="770"/>
      <c r="BB11" s="770"/>
      <c r="BC11" s="770"/>
      <c r="BD11" s="770"/>
      <c r="BE11" s="770"/>
      <c r="BF11" s="770"/>
      <c r="BG11" s="770"/>
      <c r="BH11" s="770"/>
      <c r="BI11" s="770"/>
      <c r="BJ11" s="770"/>
      <c r="BK11" s="770"/>
      <c r="BL11" s="770"/>
      <c r="BM11" s="770"/>
      <c r="BN11" s="770"/>
      <c r="BO11" s="770"/>
      <c r="BP11" s="770"/>
      <c r="BQ11" s="770"/>
      <c r="BR11" s="770"/>
      <c r="BS11" s="770"/>
      <c r="BT11" s="770"/>
      <c r="BU11" s="770"/>
      <c r="BV11" s="770"/>
      <c r="BW11" s="770"/>
      <c r="BX11" s="770"/>
      <c r="BY11" s="770"/>
      <c r="BZ11" s="770"/>
      <c r="CA11" s="770"/>
      <c r="CB11" s="770"/>
      <c r="CC11" s="770"/>
      <c r="CD11" s="770"/>
      <c r="CE11" s="770"/>
      <c r="CF11" s="770"/>
    </row>
    <row r="12" spans="1:84" x14ac:dyDescent="0.25">
      <c r="A12" s="116"/>
      <c r="B12" s="113"/>
      <c r="D12" s="114"/>
      <c r="E12" s="59"/>
      <c r="F12" s="115"/>
      <c r="G12" s="62"/>
      <c r="H12" s="115"/>
      <c r="I12" s="115"/>
      <c r="J12" s="649"/>
      <c r="L12" s="344"/>
      <c r="BT12" s="334"/>
      <c r="BU12" s="334"/>
      <c r="BV12" s="334"/>
      <c r="BW12" s="334"/>
      <c r="BX12" s="334"/>
      <c r="BY12" s="334"/>
      <c r="BZ12" s="334"/>
      <c r="CA12" s="334"/>
      <c r="CB12" s="334"/>
      <c r="CC12" s="334"/>
      <c r="CD12" s="334"/>
      <c r="CE12" s="334"/>
      <c r="CF12" s="334"/>
    </row>
    <row r="13" spans="1:84" x14ac:dyDescent="0.25">
      <c r="A13" s="182"/>
      <c r="B13" s="179"/>
      <c r="C13" s="183"/>
      <c r="D13" s="180"/>
      <c r="E13" s="184" t="str">
        <f xml:space="preserve"> "CoS payable - " &amp; SetUp!$E$25 &amp; " - actuals"</f>
        <v>CoS payable - Shoes - actuals</v>
      </c>
      <c r="F13" s="181"/>
      <c r="G13" s="59" t="s">
        <v>40</v>
      </c>
      <c r="H13" s="181"/>
      <c r="I13" s="322" t="s">
        <v>218</v>
      </c>
      <c r="J13" s="649">
        <f t="shared" si="0"/>
        <v>244495.93929099714</v>
      </c>
      <c r="L13" s="769"/>
      <c r="M13" s="770">
        <v>19559.675143279776</v>
      </c>
      <c r="N13" s="770">
        <v>19559.675143279776</v>
      </c>
      <c r="O13" s="770">
        <v>22004.634536189747</v>
      </c>
      <c r="P13" s="770">
        <v>26894.553322009691</v>
      </c>
      <c r="Q13" s="770">
        <v>26894.553322009691</v>
      </c>
      <c r="R13" s="770">
        <v>24449.593929099719</v>
      </c>
      <c r="S13" s="770">
        <v>19559.675143279776</v>
      </c>
      <c r="T13" s="770">
        <v>17114.715750369804</v>
      </c>
      <c r="U13" s="770">
        <v>17114.715750369804</v>
      </c>
      <c r="V13" s="770">
        <v>17114.715750369804</v>
      </c>
      <c r="W13" s="770">
        <v>17114.715750369804</v>
      </c>
      <c r="X13" s="770">
        <v>17114.715750369804</v>
      </c>
      <c r="Y13" s="770"/>
      <c r="Z13" s="770"/>
      <c r="AA13" s="770"/>
      <c r="AB13" s="770"/>
      <c r="AC13" s="770"/>
      <c r="AD13" s="770"/>
      <c r="AE13" s="770"/>
      <c r="AF13" s="770"/>
      <c r="AG13" s="770"/>
      <c r="AH13" s="770"/>
      <c r="AI13" s="770"/>
      <c r="AJ13" s="770"/>
      <c r="AK13" s="770"/>
      <c r="AL13" s="770"/>
      <c r="AM13" s="770"/>
      <c r="AN13" s="770"/>
      <c r="AO13" s="770"/>
      <c r="AP13" s="770"/>
      <c r="AQ13" s="770"/>
      <c r="AR13" s="770"/>
      <c r="AS13" s="770"/>
      <c r="AT13" s="770"/>
      <c r="AU13" s="770"/>
      <c r="AV13" s="770"/>
      <c r="AW13" s="770"/>
      <c r="AX13" s="770"/>
      <c r="AY13" s="770"/>
      <c r="AZ13" s="770"/>
      <c r="BA13" s="770"/>
      <c r="BB13" s="770"/>
      <c r="BC13" s="770"/>
      <c r="BD13" s="770"/>
      <c r="BE13" s="770"/>
      <c r="BF13" s="770"/>
      <c r="BG13" s="770"/>
      <c r="BH13" s="770"/>
      <c r="BI13" s="770"/>
      <c r="BJ13" s="770"/>
      <c r="BK13" s="770"/>
      <c r="BL13" s="770"/>
      <c r="BM13" s="770"/>
      <c r="BN13" s="770"/>
      <c r="BO13" s="770"/>
      <c r="BP13" s="770"/>
      <c r="BQ13" s="770"/>
      <c r="BR13" s="770"/>
      <c r="BS13" s="770"/>
      <c r="BT13" s="770"/>
      <c r="BU13" s="770"/>
      <c r="BV13" s="770"/>
      <c r="BW13" s="770"/>
      <c r="BX13" s="770"/>
      <c r="BY13" s="770"/>
      <c r="BZ13" s="770"/>
      <c r="CA13" s="770"/>
      <c r="CB13" s="770"/>
      <c r="CC13" s="770"/>
      <c r="CD13" s="770"/>
      <c r="CE13" s="770"/>
      <c r="CF13" s="770"/>
    </row>
    <row r="14" spans="1:84" x14ac:dyDescent="0.25">
      <c r="A14" s="182"/>
      <c r="B14" s="179"/>
      <c r="C14" s="183"/>
      <c r="D14" s="180"/>
      <c r="E14" s="184" t="str">
        <f xml:space="preserve"> "CoS payable - " &amp; SetUp!$E$26 &amp; " - actuals"</f>
        <v>CoS payable - Trainers - actuals</v>
      </c>
      <c r="F14" s="181"/>
      <c r="G14" s="59" t="s">
        <v>40</v>
      </c>
      <c r="H14" s="181"/>
      <c r="I14" s="322" t="s">
        <v>218</v>
      </c>
      <c r="J14" s="649">
        <f t="shared" si="0"/>
        <v>176368.77578048944</v>
      </c>
      <c r="L14" s="769"/>
      <c r="M14" s="770">
        <v>14109.502062439156</v>
      </c>
      <c r="N14" s="770">
        <v>14109.502062439156</v>
      </c>
      <c r="O14" s="770">
        <v>15873.189820244048</v>
      </c>
      <c r="P14" s="770">
        <v>19400.565335853837</v>
      </c>
      <c r="Q14" s="770">
        <v>19400.565335853837</v>
      </c>
      <c r="R14" s="770">
        <v>17636.877578048941</v>
      </c>
      <c r="S14" s="770">
        <v>14109.502062439156</v>
      </c>
      <c r="T14" s="770">
        <v>12345.814304634261</v>
      </c>
      <c r="U14" s="770">
        <v>12345.814304634261</v>
      </c>
      <c r="V14" s="770">
        <v>12345.814304634261</v>
      </c>
      <c r="W14" s="770">
        <v>12345.814304634261</v>
      </c>
      <c r="X14" s="770">
        <v>12345.814304634261</v>
      </c>
      <c r="Y14" s="770"/>
      <c r="Z14" s="770"/>
      <c r="AA14" s="770"/>
      <c r="AB14" s="770"/>
      <c r="AC14" s="770"/>
      <c r="AD14" s="770"/>
      <c r="AE14" s="770"/>
      <c r="AF14" s="770"/>
      <c r="AG14" s="770"/>
      <c r="AH14" s="770"/>
      <c r="AI14" s="770"/>
      <c r="AJ14" s="770"/>
      <c r="AK14" s="770"/>
      <c r="AL14" s="770"/>
      <c r="AM14" s="770"/>
      <c r="AN14" s="770"/>
      <c r="AO14" s="770"/>
      <c r="AP14" s="770"/>
      <c r="AQ14" s="770"/>
      <c r="AR14" s="770"/>
      <c r="AS14" s="770"/>
      <c r="AT14" s="770"/>
      <c r="AU14" s="770"/>
      <c r="AV14" s="770"/>
      <c r="AW14" s="770"/>
      <c r="AX14" s="770"/>
      <c r="AY14" s="770"/>
      <c r="AZ14" s="770"/>
      <c r="BA14" s="770"/>
      <c r="BB14" s="770"/>
      <c r="BC14" s="770"/>
      <c r="BD14" s="770"/>
      <c r="BE14" s="770"/>
      <c r="BF14" s="770"/>
      <c r="BG14" s="770"/>
      <c r="BH14" s="770"/>
      <c r="BI14" s="770"/>
      <c r="BJ14" s="770"/>
      <c r="BK14" s="770"/>
      <c r="BL14" s="770"/>
      <c r="BM14" s="770"/>
      <c r="BN14" s="770"/>
      <c r="BO14" s="770"/>
      <c r="BP14" s="770"/>
      <c r="BQ14" s="770"/>
      <c r="BR14" s="770"/>
      <c r="BS14" s="770"/>
      <c r="BT14" s="770"/>
      <c r="BU14" s="770"/>
      <c r="BV14" s="770"/>
      <c r="BW14" s="770"/>
      <c r="BX14" s="770"/>
      <c r="BY14" s="770"/>
      <c r="BZ14" s="770"/>
      <c r="CA14" s="770"/>
      <c r="CB14" s="770"/>
      <c r="CC14" s="770"/>
      <c r="CD14" s="770"/>
      <c r="CE14" s="770"/>
      <c r="CF14" s="770"/>
    </row>
    <row r="15" spans="1:84" x14ac:dyDescent="0.25">
      <c r="A15" s="182"/>
      <c r="B15" s="179"/>
      <c r="C15" s="183"/>
      <c r="D15" s="180"/>
      <c r="E15" s="184" t="str">
        <f xml:space="preserve"> "CoS payable - " &amp; SetUp!$E$27 &amp; " - actuals"</f>
        <v>CoS payable - Boots - actuals</v>
      </c>
      <c r="F15" s="181"/>
      <c r="G15" s="59" t="s">
        <v>40</v>
      </c>
      <c r="H15" s="181"/>
      <c r="I15" s="322" t="s">
        <v>218</v>
      </c>
      <c r="J15" s="649">
        <f t="shared" si="0"/>
        <v>206293.44877677885</v>
      </c>
      <c r="L15" s="769"/>
      <c r="M15" s="770">
        <v>16503.475902142312</v>
      </c>
      <c r="N15" s="770">
        <v>16503.475902142312</v>
      </c>
      <c r="O15" s="770">
        <v>18566.410389910099</v>
      </c>
      <c r="P15" s="770">
        <v>22692.27936544568</v>
      </c>
      <c r="Q15" s="770">
        <v>22692.27936544568</v>
      </c>
      <c r="R15" s="770">
        <v>20629.34487767789</v>
      </c>
      <c r="S15" s="770">
        <v>16503.475902142312</v>
      </c>
      <c r="T15" s="770">
        <v>14440.541414374526</v>
      </c>
      <c r="U15" s="770">
        <v>14440.541414374526</v>
      </c>
      <c r="V15" s="770">
        <v>14440.541414374526</v>
      </c>
      <c r="W15" s="770">
        <v>14440.541414374526</v>
      </c>
      <c r="X15" s="770">
        <v>14440.541414374526</v>
      </c>
      <c r="Y15" s="770"/>
      <c r="Z15" s="770"/>
      <c r="AA15" s="770"/>
      <c r="AB15" s="770"/>
      <c r="AC15" s="770"/>
      <c r="AD15" s="770"/>
      <c r="AE15" s="770"/>
      <c r="AF15" s="770"/>
      <c r="AG15" s="770"/>
      <c r="AH15" s="770"/>
      <c r="AI15" s="770"/>
      <c r="AJ15" s="770"/>
      <c r="AK15" s="770"/>
      <c r="AL15" s="770"/>
      <c r="AM15" s="770"/>
      <c r="AN15" s="770"/>
      <c r="AO15" s="770"/>
      <c r="AP15" s="770"/>
      <c r="AQ15" s="770"/>
      <c r="AR15" s="770"/>
      <c r="AS15" s="770"/>
      <c r="AT15" s="770"/>
      <c r="AU15" s="770"/>
      <c r="AV15" s="770"/>
      <c r="AW15" s="770"/>
      <c r="AX15" s="770"/>
      <c r="AY15" s="770"/>
      <c r="AZ15" s="770"/>
      <c r="BA15" s="770"/>
      <c r="BB15" s="770"/>
      <c r="BC15" s="770"/>
      <c r="BD15" s="770"/>
      <c r="BE15" s="770"/>
      <c r="BF15" s="770"/>
      <c r="BG15" s="770"/>
      <c r="BH15" s="770"/>
      <c r="BI15" s="770"/>
      <c r="BJ15" s="770"/>
      <c r="BK15" s="770"/>
      <c r="BL15" s="770"/>
      <c r="BM15" s="770"/>
      <c r="BN15" s="770"/>
      <c r="BO15" s="770"/>
      <c r="BP15" s="770"/>
      <c r="BQ15" s="770"/>
      <c r="BR15" s="770"/>
      <c r="BS15" s="770"/>
      <c r="BT15" s="770"/>
      <c r="BU15" s="770"/>
      <c r="BV15" s="770"/>
      <c r="BW15" s="770"/>
      <c r="BX15" s="770"/>
      <c r="BY15" s="770"/>
      <c r="BZ15" s="770"/>
      <c r="CA15" s="770"/>
      <c r="CB15" s="770"/>
      <c r="CC15" s="770"/>
      <c r="CD15" s="770"/>
      <c r="CE15" s="770"/>
      <c r="CF15" s="770"/>
    </row>
    <row r="16" spans="1:84" x14ac:dyDescent="0.25">
      <c r="A16" s="116"/>
      <c r="B16" s="113"/>
      <c r="D16" s="114"/>
      <c r="E16" s="59"/>
      <c r="F16" s="115"/>
      <c r="G16" s="62"/>
      <c r="H16" s="115"/>
      <c r="I16" s="115"/>
      <c r="BT16" s="334"/>
      <c r="BU16" s="334"/>
      <c r="BV16" s="334"/>
      <c r="BW16" s="334"/>
      <c r="BX16" s="334"/>
      <c r="BY16" s="334"/>
      <c r="BZ16" s="334"/>
      <c r="CA16" s="334"/>
      <c r="CB16" s="334"/>
      <c r="CC16" s="334"/>
      <c r="CD16" s="334"/>
      <c r="CE16" s="334"/>
      <c r="CF16" s="334"/>
    </row>
    <row r="17" spans="1:84" x14ac:dyDescent="0.25">
      <c r="A17" s="336"/>
      <c r="B17" s="333"/>
      <c r="C17" s="337"/>
      <c r="D17" s="334"/>
      <c r="E17" s="127" t="s">
        <v>52</v>
      </c>
      <c r="F17" s="127"/>
      <c r="G17" s="127" t="s">
        <v>40</v>
      </c>
      <c r="H17" s="127"/>
      <c r="I17" s="127"/>
      <c r="J17" s="127">
        <f xml:space="preserve"> SUM(L17:CF17)</f>
        <v>500176.76082236669</v>
      </c>
      <c r="K17" s="127"/>
      <c r="L17" s="566">
        <f t="shared" ref="L17:AQ17" si="1" xml:space="preserve"> SUM(L9:L11) - SUM(L13:L15)</f>
        <v>0</v>
      </c>
      <c r="M17" s="566">
        <f t="shared" si="1"/>
        <v>38315.174574291974</v>
      </c>
      <c r="N17" s="566">
        <f t="shared" si="1"/>
        <v>38315.174574291974</v>
      </c>
      <c r="O17" s="566">
        <f t="shared" si="1"/>
        <v>43104.571396078478</v>
      </c>
      <c r="P17" s="566">
        <f t="shared" si="1"/>
        <v>52683.365039651471</v>
      </c>
      <c r="Q17" s="566">
        <f t="shared" si="1"/>
        <v>56333.487931540309</v>
      </c>
      <c r="R17" s="566">
        <f t="shared" si="1"/>
        <v>51212.261755945736</v>
      </c>
      <c r="S17" s="566">
        <f t="shared" si="1"/>
        <v>40969.809404756583</v>
      </c>
      <c r="T17" s="566">
        <f t="shared" si="1"/>
        <v>35848.583229162017</v>
      </c>
      <c r="U17" s="566">
        <f t="shared" si="1"/>
        <v>35848.583229162017</v>
      </c>
      <c r="V17" s="566">
        <f t="shared" si="1"/>
        <v>35848.583229162017</v>
      </c>
      <c r="W17" s="566">
        <f t="shared" si="1"/>
        <v>35848.583229162017</v>
      </c>
      <c r="X17" s="566">
        <f t="shared" si="1"/>
        <v>35848.583229162017</v>
      </c>
      <c r="Y17" s="566">
        <f t="shared" si="1"/>
        <v>0</v>
      </c>
      <c r="Z17" s="566">
        <f t="shared" si="1"/>
        <v>0</v>
      </c>
      <c r="AA17" s="566">
        <f t="shared" si="1"/>
        <v>0</v>
      </c>
      <c r="AB17" s="566">
        <f t="shared" si="1"/>
        <v>0</v>
      </c>
      <c r="AC17" s="566">
        <f t="shared" si="1"/>
        <v>0</v>
      </c>
      <c r="AD17" s="566">
        <f t="shared" si="1"/>
        <v>0</v>
      </c>
      <c r="AE17" s="566">
        <f t="shared" si="1"/>
        <v>0</v>
      </c>
      <c r="AF17" s="566">
        <f t="shared" si="1"/>
        <v>0</v>
      </c>
      <c r="AG17" s="566">
        <f t="shared" si="1"/>
        <v>0</v>
      </c>
      <c r="AH17" s="566">
        <f t="shared" si="1"/>
        <v>0</v>
      </c>
      <c r="AI17" s="566">
        <f t="shared" si="1"/>
        <v>0</v>
      </c>
      <c r="AJ17" s="566">
        <f t="shared" si="1"/>
        <v>0</v>
      </c>
      <c r="AK17" s="566">
        <f t="shared" si="1"/>
        <v>0</v>
      </c>
      <c r="AL17" s="566">
        <f t="shared" si="1"/>
        <v>0</v>
      </c>
      <c r="AM17" s="566">
        <f t="shared" si="1"/>
        <v>0</v>
      </c>
      <c r="AN17" s="566">
        <f t="shared" si="1"/>
        <v>0</v>
      </c>
      <c r="AO17" s="566">
        <f t="shared" si="1"/>
        <v>0</v>
      </c>
      <c r="AP17" s="566">
        <f t="shared" si="1"/>
        <v>0</v>
      </c>
      <c r="AQ17" s="566">
        <f t="shared" si="1"/>
        <v>0</v>
      </c>
      <c r="AR17" s="566">
        <f t="shared" ref="AR17:BW17" si="2" xml:space="preserve"> SUM(AR9:AR11) - SUM(AR13:AR15)</f>
        <v>0</v>
      </c>
      <c r="AS17" s="566">
        <f t="shared" si="2"/>
        <v>0</v>
      </c>
      <c r="AT17" s="566">
        <f t="shared" si="2"/>
        <v>0</v>
      </c>
      <c r="AU17" s="566">
        <f t="shared" si="2"/>
        <v>0</v>
      </c>
      <c r="AV17" s="566">
        <f t="shared" si="2"/>
        <v>0</v>
      </c>
      <c r="AW17" s="566">
        <f t="shared" si="2"/>
        <v>0</v>
      </c>
      <c r="AX17" s="566">
        <f t="shared" si="2"/>
        <v>0</v>
      </c>
      <c r="AY17" s="566">
        <f t="shared" si="2"/>
        <v>0</v>
      </c>
      <c r="AZ17" s="566">
        <f t="shared" si="2"/>
        <v>0</v>
      </c>
      <c r="BA17" s="566">
        <f t="shared" si="2"/>
        <v>0</v>
      </c>
      <c r="BB17" s="566">
        <f t="shared" si="2"/>
        <v>0</v>
      </c>
      <c r="BC17" s="566">
        <f t="shared" si="2"/>
        <v>0</v>
      </c>
      <c r="BD17" s="566">
        <f t="shared" si="2"/>
        <v>0</v>
      </c>
      <c r="BE17" s="566">
        <f t="shared" si="2"/>
        <v>0</v>
      </c>
      <c r="BF17" s="566">
        <f t="shared" si="2"/>
        <v>0</v>
      </c>
      <c r="BG17" s="566">
        <f t="shared" si="2"/>
        <v>0</v>
      </c>
      <c r="BH17" s="566">
        <f t="shared" si="2"/>
        <v>0</v>
      </c>
      <c r="BI17" s="566">
        <f t="shared" si="2"/>
        <v>0</v>
      </c>
      <c r="BJ17" s="566">
        <f t="shared" si="2"/>
        <v>0</v>
      </c>
      <c r="BK17" s="566">
        <f t="shared" si="2"/>
        <v>0</v>
      </c>
      <c r="BL17" s="566">
        <f t="shared" si="2"/>
        <v>0</v>
      </c>
      <c r="BM17" s="566">
        <f t="shared" si="2"/>
        <v>0</v>
      </c>
      <c r="BN17" s="566">
        <f t="shared" si="2"/>
        <v>0</v>
      </c>
      <c r="BO17" s="566">
        <f t="shared" si="2"/>
        <v>0</v>
      </c>
      <c r="BP17" s="566">
        <f t="shared" si="2"/>
        <v>0</v>
      </c>
      <c r="BQ17" s="566">
        <f t="shared" si="2"/>
        <v>0</v>
      </c>
      <c r="BR17" s="566">
        <f t="shared" si="2"/>
        <v>0</v>
      </c>
      <c r="BS17" s="566">
        <f t="shared" si="2"/>
        <v>0</v>
      </c>
      <c r="BT17" s="566">
        <f t="shared" si="2"/>
        <v>0</v>
      </c>
      <c r="BU17" s="566">
        <f t="shared" si="2"/>
        <v>0</v>
      </c>
      <c r="BV17" s="566">
        <f t="shared" si="2"/>
        <v>0</v>
      </c>
      <c r="BW17" s="566">
        <f t="shared" si="2"/>
        <v>0</v>
      </c>
      <c r="BX17" s="566">
        <f t="shared" ref="BX17:CE17" si="3" xml:space="preserve"> SUM(BX9:BX11) - SUM(BX13:BX15)</f>
        <v>0</v>
      </c>
      <c r="BY17" s="566">
        <f t="shared" si="3"/>
        <v>0</v>
      </c>
      <c r="BZ17" s="566">
        <f t="shared" si="3"/>
        <v>0</v>
      </c>
      <c r="CA17" s="566">
        <f t="shared" si="3"/>
        <v>0</v>
      </c>
      <c r="CB17" s="566">
        <f t="shared" si="3"/>
        <v>0</v>
      </c>
      <c r="CC17" s="566">
        <f t="shared" si="3"/>
        <v>0</v>
      </c>
      <c r="CD17" s="566">
        <f t="shared" si="3"/>
        <v>0</v>
      </c>
      <c r="CE17" s="566">
        <f t="shared" si="3"/>
        <v>0</v>
      </c>
      <c r="CF17" s="566">
        <f t="shared" ref="CF17" si="4" xml:space="preserve"> SUM(CF9:CF11) - SUM(CF13:CF15)</f>
        <v>0</v>
      </c>
    </row>
    <row r="18" spans="1:84" x14ac:dyDescent="0.25">
      <c r="A18" s="53"/>
      <c r="B18" s="56"/>
      <c r="C18" s="57"/>
      <c r="D18" s="58"/>
      <c r="E18" s="59" t="s">
        <v>113</v>
      </c>
      <c r="F18" s="61"/>
      <c r="G18" s="62" t="s">
        <v>50</v>
      </c>
      <c r="H18" s="62"/>
      <c r="I18" s="62"/>
      <c r="J18" s="552"/>
      <c r="K18" s="552"/>
      <c r="L18" s="554">
        <f xml:space="preserve"> IF( SUM(L9:L11) &gt; 0, L17 / SUM(L9:L11), )</f>
        <v>0</v>
      </c>
      <c r="M18" s="554">
        <f t="shared" ref="M18:BX18" si="5" xml:space="preserve"> IF( SUM(M9:M11) &gt; 0, M17 / SUM(M9:M11), )</f>
        <v>0.4329993805692624</v>
      </c>
      <c r="N18" s="554">
        <f t="shared" si="5"/>
        <v>0.4329993805692624</v>
      </c>
      <c r="O18" s="554">
        <f t="shared" si="5"/>
        <v>0.43299938056926246</v>
      </c>
      <c r="P18" s="554">
        <f t="shared" si="5"/>
        <v>0.43299938056926246</v>
      </c>
      <c r="Q18" s="554">
        <f t="shared" si="5"/>
        <v>0.44951396171773061</v>
      </c>
      <c r="R18" s="554">
        <f t="shared" si="5"/>
        <v>0.44951396171773061</v>
      </c>
      <c r="S18" s="554">
        <f t="shared" si="5"/>
        <v>0.44951396171773056</v>
      </c>
      <c r="T18" s="554">
        <f t="shared" si="5"/>
        <v>0.44951396171773061</v>
      </c>
      <c r="U18" s="554">
        <f t="shared" si="5"/>
        <v>0.44951396171773061</v>
      </c>
      <c r="V18" s="554">
        <f t="shared" si="5"/>
        <v>0.44951396171773061</v>
      </c>
      <c r="W18" s="554">
        <f t="shared" si="5"/>
        <v>0.44951396171773061</v>
      </c>
      <c r="X18" s="554">
        <f t="shared" si="5"/>
        <v>0.44951396171773061</v>
      </c>
      <c r="Y18" s="554">
        <f t="shared" si="5"/>
        <v>0</v>
      </c>
      <c r="Z18" s="554">
        <f t="shared" si="5"/>
        <v>0</v>
      </c>
      <c r="AA18" s="554">
        <f t="shared" si="5"/>
        <v>0</v>
      </c>
      <c r="AB18" s="554">
        <f t="shared" si="5"/>
        <v>0</v>
      </c>
      <c r="AC18" s="554">
        <f t="shared" si="5"/>
        <v>0</v>
      </c>
      <c r="AD18" s="554">
        <f t="shared" si="5"/>
        <v>0</v>
      </c>
      <c r="AE18" s="554">
        <f t="shared" si="5"/>
        <v>0</v>
      </c>
      <c r="AF18" s="554">
        <f t="shared" si="5"/>
        <v>0</v>
      </c>
      <c r="AG18" s="554">
        <f t="shared" si="5"/>
        <v>0</v>
      </c>
      <c r="AH18" s="554">
        <f t="shared" si="5"/>
        <v>0</v>
      </c>
      <c r="AI18" s="554">
        <f t="shared" si="5"/>
        <v>0</v>
      </c>
      <c r="AJ18" s="554">
        <f t="shared" si="5"/>
        <v>0</v>
      </c>
      <c r="AK18" s="554">
        <f t="shared" si="5"/>
        <v>0</v>
      </c>
      <c r="AL18" s="554">
        <f t="shared" si="5"/>
        <v>0</v>
      </c>
      <c r="AM18" s="554">
        <f t="shared" si="5"/>
        <v>0</v>
      </c>
      <c r="AN18" s="554">
        <f t="shared" si="5"/>
        <v>0</v>
      </c>
      <c r="AO18" s="554">
        <f t="shared" si="5"/>
        <v>0</v>
      </c>
      <c r="AP18" s="554">
        <f t="shared" si="5"/>
        <v>0</v>
      </c>
      <c r="AQ18" s="554">
        <f t="shared" si="5"/>
        <v>0</v>
      </c>
      <c r="AR18" s="554">
        <f t="shared" si="5"/>
        <v>0</v>
      </c>
      <c r="AS18" s="554">
        <f t="shared" si="5"/>
        <v>0</v>
      </c>
      <c r="AT18" s="554">
        <f t="shared" si="5"/>
        <v>0</v>
      </c>
      <c r="AU18" s="554">
        <f t="shared" si="5"/>
        <v>0</v>
      </c>
      <c r="AV18" s="554">
        <f t="shared" si="5"/>
        <v>0</v>
      </c>
      <c r="AW18" s="554">
        <f t="shared" si="5"/>
        <v>0</v>
      </c>
      <c r="AX18" s="554">
        <f t="shared" si="5"/>
        <v>0</v>
      </c>
      <c r="AY18" s="554">
        <f t="shared" si="5"/>
        <v>0</v>
      </c>
      <c r="AZ18" s="554">
        <f t="shared" si="5"/>
        <v>0</v>
      </c>
      <c r="BA18" s="554">
        <f t="shared" si="5"/>
        <v>0</v>
      </c>
      <c r="BB18" s="554">
        <f t="shared" si="5"/>
        <v>0</v>
      </c>
      <c r="BC18" s="554">
        <f t="shared" si="5"/>
        <v>0</v>
      </c>
      <c r="BD18" s="554">
        <f t="shared" si="5"/>
        <v>0</v>
      </c>
      <c r="BE18" s="554">
        <f t="shared" si="5"/>
        <v>0</v>
      </c>
      <c r="BF18" s="554">
        <f t="shared" si="5"/>
        <v>0</v>
      </c>
      <c r="BG18" s="554">
        <f t="shared" si="5"/>
        <v>0</v>
      </c>
      <c r="BH18" s="554">
        <f t="shared" si="5"/>
        <v>0</v>
      </c>
      <c r="BI18" s="554">
        <f t="shared" si="5"/>
        <v>0</v>
      </c>
      <c r="BJ18" s="554">
        <f t="shared" si="5"/>
        <v>0</v>
      </c>
      <c r="BK18" s="554">
        <f t="shared" si="5"/>
        <v>0</v>
      </c>
      <c r="BL18" s="554">
        <f t="shared" si="5"/>
        <v>0</v>
      </c>
      <c r="BM18" s="554">
        <f t="shared" si="5"/>
        <v>0</v>
      </c>
      <c r="BN18" s="554">
        <f t="shared" si="5"/>
        <v>0</v>
      </c>
      <c r="BO18" s="554">
        <f t="shared" si="5"/>
        <v>0</v>
      </c>
      <c r="BP18" s="554">
        <f t="shared" si="5"/>
        <v>0</v>
      </c>
      <c r="BQ18" s="554">
        <f t="shared" si="5"/>
        <v>0</v>
      </c>
      <c r="BR18" s="554">
        <f t="shared" si="5"/>
        <v>0</v>
      </c>
      <c r="BS18" s="554">
        <f t="shared" si="5"/>
        <v>0</v>
      </c>
      <c r="BT18" s="554">
        <f t="shared" si="5"/>
        <v>0</v>
      </c>
      <c r="BU18" s="554">
        <f t="shared" si="5"/>
        <v>0</v>
      </c>
      <c r="BV18" s="554">
        <f t="shared" si="5"/>
        <v>0</v>
      </c>
      <c r="BW18" s="554">
        <f t="shared" si="5"/>
        <v>0</v>
      </c>
      <c r="BX18" s="554">
        <f t="shared" si="5"/>
        <v>0</v>
      </c>
      <c r="BY18" s="554">
        <f t="shared" ref="BY18:CE18" si="6" xml:space="preserve"> IF( SUM(BY9:BY11) &gt; 0, BY17 / SUM(BY9:BY11), )</f>
        <v>0</v>
      </c>
      <c r="BZ18" s="554">
        <f t="shared" si="6"/>
        <v>0</v>
      </c>
      <c r="CA18" s="554">
        <f t="shared" si="6"/>
        <v>0</v>
      </c>
      <c r="CB18" s="554">
        <f t="shared" si="6"/>
        <v>0</v>
      </c>
      <c r="CC18" s="554">
        <f t="shared" si="6"/>
        <v>0</v>
      </c>
      <c r="CD18" s="554">
        <f t="shared" si="6"/>
        <v>0</v>
      </c>
      <c r="CE18" s="554">
        <f t="shared" si="6"/>
        <v>0</v>
      </c>
      <c r="CF18" s="554">
        <f t="shared" ref="CF18" si="7" xml:space="preserve"> IF( SUM(CF9:CF11) &gt; 0, CF17 / SUM(CF9:CF11), )</f>
        <v>0</v>
      </c>
    </row>
    <row r="19" spans="1:84" x14ac:dyDescent="0.25">
      <c r="A19" s="336"/>
      <c r="B19" s="333"/>
      <c r="C19" s="337"/>
      <c r="D19" s="334"/>
      <c r="E19" s="59"/>
      <c r="F19" s="59"/>
      <c r="G19" s="59"/>
      <c r="H19" s="59"/>
      <c r="I19" s="59"/>
      <c r="J19" s="551"/>
      <c r="K19" s="551"/>
      <c r="L19" s="551"/>
      <c r="M19" s="551"/>
      <c r="N19" s="551"/>
      <c r="O19" s="551"/>
      <c r="P19" s="551"/>
      <c r="Q19" s="551"/>
      <c r="R19" s="551"/>
      <c r="S19" s="551"/>
      <c r="T19" s="551"/>
      <c r="U19" s="551"/>
      <c r="V19" s="551"/>
      <c r="W19" s="551"/>
      <c r="X19" s="551"/>
      <c r="Y19" s="551"/>
      <c r="Z19" s="551"/>
      <c r="AA19" s="551"/>
      <c r="AB19" s="551"/>
      <c r="AC19" s="551"/>
      <c r="AD19" s="551"/>
      <c r="AE19" s="551"/>
      <c r="AF19" s="551"/>
      <c r="AG19" s="551"/>
      <c r="AH19" s="551"/>
      <c r="AI19" s="551"/>
      <c r="AJ19" s="551"/>
      <c r="AK19" s="551"/>
      <c r="AL19" s="551"/>
      <c r="AM19" s="551"/>
      <c r="AN19" s="551"/>
      <c r="AO19" s="551"/>
      <c r="AP19" s="551"/>
      <c r="AQ19" s="551"/>
      <c r="AR19" s="551"/>
      <c r="AS19" s="551"/>
      <c r="AT19" s="551"/>
      <c r="AU19" s="551"/>
      <c r="AV19" s="551"/>
      <c r="AW19" s="551"/>
      <c r="AX19" s="551"/>
      <c r="AY19" s="551"/>
      <c r="AZ19" s="551"/>
      <c r="BA19" s="551"/>
      <c r="BB19" s="551"/>
      <c r="BC19" s="551"/>
      <c r="BD19" s="551"/>
      <c r="BE19" s="551"/>
      <c r="BF19" s="551"/>
      <c r="BG19" s="551"/>
      <c r="BH19" s="551"/>
      <c r="BI19" s="551"/>
      <c r="BJ19" s="551"/>
      <c r="BK19" s="551"/>
      <c r="BL19" s="551"/>
      <c r="BM19" s="551"/>
      <c r="BN19" s="551"/>
      <c r="BO19" s="551"/>
      <c r="BP19" s="551"/>
      <c r="BQ19" s="551"/>
      <c r="BR19" s="551"/>
      <c r="BS19" s="551"/>
      <c r="BT19" s="551"/>
      <c r="BU19" s="551"/>
      <c r="BV19" s="551"/>
      <c r="BW19" s="551"/>
      <c r="BX19" s="551"/>
      <c r="BY19" s="551"/>
      <c r="BZ19" s="551"/>
      <c r="CA19" s="551"/>
      <c r="CB19" s="551"/>
      <c r="CC19" s="551"/>
      <c r="CD19" s="551"/>
      <c r="CE19" s="551"/>
      <c r="CF19" s="551"/>
    </row>
    <row r="20" spans="1:84" x14ac:dyDescent="0.25">
      <c r="A20" s="333"/>
      <c r="B20" s="333"/>
      <c r="C20" s="337"/>
      <c r="D20" s="344"/>
      <c r="E20" s="59" t="s">
        <v>199</v>
      </c>
      <c r="F20" s="339"/>
      <c r="G20" s="59"/>
      <c r="H20" s="339"/>
      <c r="I20" s="339"/>
      <c r="J20" s="344"/>
      <c r="K20" s="344"/>
      <c r="L20" s="769"/>
      <c r="M20" s="769"/>
      <c r="N20" s="769"/>
      <c r="O20" s="769"/>
      <c r="P20" s="769"/>
      <c r="Q20" s="769"/>
      <c r="R20" s="769"/>
      <c r="S20" s="769"/>
      <c r="T20" s="769"/>
      <c r="U20" s="769"/>
      <c r="V20" s="769"/>
      <c r="W20" s="769"/>
      <c r="X20" s="769"/>
      <c r="Y20" s="769"/>
      <c r="Z20" s="769"/>
      <c r="AA20" s="769"/>
      <c r="AB20" s="769"/>
      <c r="AC20" s="769"/>
      <c r="AD20" s="769"/>
      <c r="AE20" s="769"/>
      <c r="AF20" s="769"/>
      <c r="AG20" s="769"/>
      <c r="AH20" s="769"/>
      <c r="AI20" s="769"/>
      <c r="AJ20" s="769"/>
      <c r="AK20" s="769"/>
      <c r="AL20" s="769"/>
      <c r="AM20" s="769"/>
      <c r="AN20" s="769"/>
      <c r="AO20" s="769"/>
      <c r="AP20" s="769"/>
      <c r="AQ20" s="769"/>
      <c r="AR20" s="769"/>
      <c r="AS20" s="769"/>
      <c r="AT20" s="769"/>
      <c r="AU20" s="769"/>
      <c r="AV20" s="769"/>
      <c r="AW20" s="769"/>
      <c r="AX20" s="769"/>
      <c r="AY20" s="769"/>
      <c r="AZ20" s="769"/>
      <c r="BA20" s="769"/>
      <c r="BB20" s="769"/>
      <c r="BC20" s="769"/>
      <c r="BD20" s="769"/>
      <c r="BE20" s="769"/>
      <c r="BF20" s="769"/>
      <c r="BG20" s="769"/>
      <c r="BH20" s="769"/>
      <c r="BI20" s="769"/>
      <c r="BJ20" s="769"/>
      <c r="BK20" s="769"/>
      <c r="BL20" s="769"/>
      <c r="BM20" s="769"/>
      <c r="BN20" s="769"/>
      <c r="BO20" s="769"/>
      <c r="BP20" s="769"/>
      <c r="BQ20" s="769"/>
      <c r="BR20" s="769"/>
      <c r="BS20" s="769"/>
      <c r="BT20" s="769"/>
      <c r="BU20" s="769"/>
      <c r="BV20" s="769"/>
      <c r="BW20" s="769"/>
      <c r="BX20" s="769"/>
      <c r="BY20" s="769"/>
      <c r="BZ20" s="769"/>
      <c r="CA20" s="769"/>
      <c r="CB20" s="769"/>
      <c r="CC20" s="769"/>
      <c r="CD20" s="769"/>
      <c r="CE20" s="769"/>
      <c r="CF20" s="769"/>
    </row>
    <row r="21" spans="1:84" x14ac:dyDescent="0.25">
      <c r="A21" s="116"/>
      <c r="B21" s="113"/>
      <c r="D21" s="114"/>
      <c r="E21" s="59"/>
      <c r="F21" s="115"/>
      <c r="G21" s="62"/>
      <c r="H21" s="115"/>
      <c r="I21" s="115"/>
      <c r="BT21" s="334"/>
      <c r="BU21" s="334"/>
      <c r="BV21" s="334"/>
      <c r="BW21" s="334"/>
      <c r="BX21" s="334"/>
      <c r="BY21" s="334"/>
      <c r="BZ21" s="334"/>
      <c r="CA21" s="334"/>
      <c r="CB21" s="334"/>
      <c r="CC21" s="334"/>
      <c r="CD21" s="334"/>
      <c r="CE21" s="334"/>
      <c r="CF21" s="334"/>
    </row>
    <row r="22" spans="1:84" x14ac:dyDescent="0.25">
      <c r="A22" s="182"/>
      <c r="B22" s="179"/>
      <c r="C22" s="183"/>
      <c r="D22" s="180"/>
      <c r="E22" s="127" t="s">
        <v>78</v>
      </c>
      <c r="F22" s="127"/>
      <c r="G22" s="127" t="s">
        <v>40</v>
      </c>
      <c r="H22" s="127"/>
      <c r="I22" s="127"/>
      <c r="J22" s="127">
        <f xml:space="preserve"> SUM(L22:CF22)</f>
        <v>500176.76082236669</v>
      </c>
      <c r="K22" s="127"/>
      <c r="L22" s="566">
        <f xml:space="preserve"> L17 - L20</f>
        <v>0</v>
      </c>
      <c r="M22" s="566">
        <f t="shared" ref="M22:BX22" si="8" xml:space="preserve"> M17 - M20</f>
        <v>38315.174574291974</v>
      </c>
      <c r="N22" s="566">
        <f t="shared" si="8"/>
        <v>38315.174574291974</v>
      </c>
      <c r="O22" s="566">
        <f t="shared" si="8"/>
        <v>43104.571396078478</v>
      </c>
      <c r="P22" s="566">
        <f t="shared" si="8"/>
        <v>52683.365039651471</v>
      </c>
      <c r="Q22" s="566">
        <f t="shared" si="8"/>
        <v>56333.487931540309</v>
      </c>
      <c r="R22" s="566">
        <f t="shared" si="8"/>
        <v>51212.261755945736</v>
      </c>
      <c r="S22" s="566">
        <f t="shared" si="8"/>
        <v>40969.809404756583</v>
      </c>
      <c r="T22" s="566">
        <f t="shared" si="8"/>
        <v>35848.583229162017</v>
      </c>
      <c r="U22" s="566">
        <f t="shared" si="8"/>
        <v>35848.583229162017</v>
      </c>
      <c r="V22" s="566">
        <f t="shared" si="8"/>
        <v>35848.583229162017</v>
      </c>
      <c r="W22" s="566">
        <f t="shared" si="8"/>
        <v>35848.583229162017</v>
      </c>
      <c r="X22" s="566">
        <f t="shared" si="8"/>
        <v>35848.583229162017</v>
      </c>
      <c r="Y22" s="566">
        <f t="shared" si="8"/>
        <v>0</v>
      </c>
      <c r="Z22" s="566">
        <f t="shared" si="8"/>
        <v>0</v>
      </c>
      <c r="AA22" s="566">
        <f t="shared" si="8"/>
        <v>0</v>
      </c>
      <c r="AB22" s="566">
        <f t="shared" si="8"/>
        <v>0</v>
      </c>
      <c r="AC22" s="566">
        <f t="shared" si="8"/>
        <v>0</v>
      </c>
      <c r="AD22" s="566">
        <f t="shared" si="8"/>
        <v>0</v>
      </c>
      <c r="AE22" s="566">
        <f t="shared" si="8"/>
        <v>0</v>
      </c>
      <c r="AF22" s="566">
        <f t="shared" si="8"/>
        <v>0</v>
      </c>
      <c r="AG22" s="566">
        <f t="shared" si="8"/>
        <v>0</v>
      </c>
      <c r="AH22" s="566">
        <f t="shared" si="8"/>
        <v>0</v>
      </c>
      <c r="AI22" s="566">
        <f t="shared" si="8"/>
        <v>0</v>
      </c>
      <c r="AJ22" s="566">
        <f t="shared" si="8"/>
        <v>0</v>
      </c>
      <c r="AK22" s="566">
        <f t="shared" si="8"/>
        <v>0</v>
      </c>
      <c r="AL22" s="566">
        <f t="shared" si="8"/>
        <v>0</v>
      </c>
      <c r="AM22" s="566">
        <f t="shared" si="8"/>
        <v>0</v>
      </c>
      <c r="AN22" s="566">
        <f t="shared" si="8"/>
        <v>0</v>
      </c>
      <c r="AO22" s="566">
        <f t="shared" si="8"/>
        <v>0</v>
      </c>
      <c r="AP22" s="566">
        <f t="shared" si="8"/>
        <v>0</v>
      </c>
      <c r="AQ22" s="566">
        <f t="shared" si="8"/>
        <v>0</v>
      </c>
      <c r="AR22" s="566">
        <f t="shared" si="8"/>
        <v>0</v>
      </c>
      <c r="AS22" s="566">
        <f t="shared" si="8"/>
        <v>0</v>
      </c>
      <c r="AT22" s="566">
        <f t="shared" si="8"/>
        <v>0</v>
      </c>
      <c r="AU22" s="566">
        <f t="shared" si="8"/>
        <v>0</v>
      </c>
      <c r="AV22" s="566">
        <f t="shared" si="8"/>
        <v>0</v>
      </c>
      <c r="AW22" s="566">
        <f t="shared" si="8"/>
        <v>0</v>
      </c>
      <c r="AX22" s="566">
        <f t="shared" si="8"/>
        <v>0</v>
      </c>
      <c r="AY22" s="566">
        <f t="shared" si="8"/>
        <v>0</v>
      </c>
      <c r="AZ22" s="566">
        <f t="shared" si="8"/>
        <v>0</v>
      </c>
      <c r="BA22" s="566">
        <f t="shared" si="8"/>
        <v>0</v>
      </c>
      <c r="BB22" s="566">
        <f t="shared" si="8"/>
        <v>0</v>
      </c>
      <c r="BC22" s="566">
        <f t="shared" si="8"/>
        <v>0</v>
      </c>
      <c r="BD22" s="566">
        <f t="shared" si="8"/>
        <v>0</v>
      </c>
      <c r="BE22" s="566">
        <f t="shared" si="8"/>
        <v>0</v>
      </c>
      <c r="BF22" s="566">
        <f t="shared" si="8"/>
        <v>0</v>
      </c>
      <c r="BG22" s="566">
        <f t="shared" si="8"/>
        <v>0</v>
      </c>
      <c r="BH22" s="566">
        <f t="shared" si="8"/>
        <v>0</v>
      </c>
      <c r="BI22" s="566">
        <f t="shared" si="8"/>
        <v>0</v>
      </c>
      <c r="BJ22" s="566">
        <f t="shared" si="8"/>
        <v>0</v>
      </c>
      <c r="BK22" s="566">
        <f t="shared" si="8"/>
        <v>0</v>
      </c>
      <c r="BL22" s="566">
        <f t="shared" si="8"/>
        <v>0</v>
      </c>
      <c r="BM22" s="566">
        <f t="shared" si="8"/>
        <v>0</v>
      </c>
      <c r="BN22" s="566">
        <f t="shared" si="8"/>
        <v>0</v>
      </c>
      <c r="BO22" s="566">
        <f t="shared" si="8"/>
        <v>0</v>
      </c>
      <c r="BP22" s="566">
        <f t="shared" si="8"/>
        <v>0</v>
      </c>
      <c r="BQ22" s="566">
        <f t="shared" si="8"/>
        <v>0</v>
      </c>
      <c r="BR22" s="566">
        <f t="shared" si="8"/>
        <v>0</v>
      </c>
      <c r="BS22" s="566">
        <f t="shared" si="8"/>
        <v>0</v>
      </c>
      <c r="BT22" s="566">
        <f t="shared" si="8"/>
        <v>0</v>
      </c>
      <c r="BU22" s="566">
        <f t="shared" si="8"/>
        <v>0</v>
      </c>
      <c r="BV22" s="566">
        <f t="shared" si="8"/>
        <v>0</v>
      </c>
      <c r="BW22" s="566">
        <f t="shared" si="8"/>
        <v>0</v>
      </c>
      <c r="BX22" s="566">
        <f t="shared" si="8"/>
        <v>0</v>
      </c>
      <c r="BY22" s="566">
        <f t="shared" ref="BY22:CE22" si="9" xml:space="preserve"> BY17 - BY20</f>
        <v>0</v>
      </c>
      <c r="BZ22" s="566">
        <f t="shared" si="9"/>
        <v>0</v>
      </c>
      <c r="CA22" s="566">
        <f t="shared" si="9"/>
        <v>0</v>
      </c>
      <c r="CB22" s="566">
        <f t="shared" si="9"/>
        <v>0</v>
      </c>
      <c r="CC22" s="566">
        <f t="shared" si="9"/>
        <v>0</v>
      </c>
      <c r="CD22" s="566">
        <f t="shared" si="9"/>
        <v>0</v>
      </c>
      <c r="CE22" s="566">
        <f t="shared" si="9"/>
        <v>0</v>
      </c>
      <c r="CF22" s="566">
        <f t="shared" ref="CF22" si="10" xml:space="preserve"> CF17 - CF20</f>
        <v>0</v>
      </c>
    </row>
    <row r="23" spans="1:84" x14ac:dyDescent="0.25">
      <c r="A23" s="182"/>
      <c r="B23" s="179"/>
      <c r="C23" s="183"/>
      <c r="D23" s="180"/>
      <c r="E23" s="59"/>
      <c r="F23" s="181"/>
      <c r="G23" s="62"/>
      <c r="H23" s="181"/>
      <c r="I23" s="181"/>
      <c r="BT23" s="334"/>
      <c r="BU23" s="334"/>
      <c r="BV23" s="334"/>
      <c r="BW23" s="334"/>
      <c r="BX23" s="334"/>
      <c r="BY23" s="334"/>
      <c r="BZ23" s="334"/>
      <c r="CA23" s="334"/>
      <c r="CB23" s="334"/>
      <c r="CC23" s="334"/>
      <c r="CD23" s="334"/>
      <c r="CE23" s="334"/>
      <c r="CF23" s="334"/>
    </row>
    <row r="24" spans="1:84" x14ac:dyDescent="0.25">
      <c r="A24" s="333"/>
      <c r="B24" s="333"/>
      <c r="C24" s="337"/>
      <c r="D24" s="344"/>
      <c r="E24" s="59" t="s">
        <v>199</v>
      </c>
      <c r="F24" s="339"/>
      <c r="G24" s="59"/>
      <c r="H24" s="339"/>
      <c r="I24" s="339"/>
      <c r="J24" s="344"/>
      <c r="K24" s="344"/>
      <c r="L24" s="769"/>
      <c r="M24" s="769"/>
      <c r="N24" s="769"/>
      <c r="O24" s="769"/>
      <c r="P24" s="769"/>
      <c r="Q24" s="769"/>
      <c r="R24" s="769"/>
      <c r="S24" s="769"/>
      <c r="T24" s="769"/>
      <c r="U24" s="769"/>
      <c r="V24" s="769"/>
      <c r="W24" s="769"/>
      <c r="X24" s="769"/>
      <c r="Y24" s="769"/>
      <c r="Z24" s="769"/>
      <c r="AA24" s="769"/>
      <c r="AB24" s="769"/>
      <c r="AC24" s="769"/>
      <c r="AD24" s="769"/>
      <c r="AE24" s="769"/>
      <c r="AF24" s="769"/>
      <c r="AG24" s="769"/>
      <c r="AH24" s="769"/>
      <c r="AI24" s="769"/>
      <c r="AJ24" s="769"/>
      <c r="AK24" s="769"/>
      <c r="AL24" s="769"/>
      <c r="AM24" s="769"/>
      <c r="AN24" s="769"/>
      <c r="AO24" s="769"/>
      <c r="AP24" s="769"/>
      <c r="AQ24" s="769"/>
      <c r="AR24" s="769"/>
      <c r="AS24" s="769"/>
      <c r="AT24" s="769"/>
      <c r="AU24" s="769"/>
      <c r="AV24" s="769"/>
      <c r="AW24" s="769"/>
      <c r="AX24" s="769"/>
      <c r="AY24" s="769"/>
      <c r="AZ24" s="769"/>
      <c r="BA24" s="769"/>
      <c r="BB24" s="769"/>
      <c r="BC24" s="769"/>
      <c r="BD24" s="769"/>
      <c r="BE24" s="769"/>
      <c r="BF24" s="769"/>
      <c r="BG24" s="769"/>
      <c r="BH24" s="769"/>
      <c r="BI24" s="769"/>
      <c r="BJ24" s="769"/>
      <c r="BK24" s="769"/>
      <c r="BL24" s="769"/>
      <c r="BM24" s="769"/>
      <c r="BN24" s="769"/>
      <c r="BO24" s="769"/>
      <c r="BP24" s="769"/>
      <c r="BQ24" s="769"/>
      <c r="BR24" s="769"/>
      <c r="BS24" s="769"/>
      <c r="BT24" s="769"/>
      <c r="BU24" s="769"/>
      <c r="BV24" s="769"/>
      <c r="BW24" s="769"/>
      <c r="BX24" s="769"/>
      <c r="BY24" s="769"/>
      <c r="BZ24" s="769"/>
      <c r="CA24" s="769"/>
      <c r="CB24" s="769"/>
      <c r="CC24" s="769"/>
      <c r="CD24" s="769"/>
      <c r="CE24" s="769"/>
      <c r="CF24" s="769"/>
    </row>
    <row r="25" spans="1:84" x14ac:dyDescent="0.25">
      <c r="A25" s="182"/>
      <c r="B25" s="179"/>
      <c r="C25" s="183"/>
      <c r="D25" s="180"/>
      <c r="E25" s="59"/>
      <c r="F25" s="181"/>
      <c r="G25" s="62"/>
      <c r="H25" s="181"/>
      <c r="I25" s="181"/>
      <c r="BT25" s="334"/>
      <c r="BU25" s="334"/>
      <c r="BV25" s="334"/>
      <c r="BW25" s="334"/>
      <c r="BX25" s="334"/>
      <c r="BY25" s="334"/>
      <c r="BZ25" s="334"/>
      <c r="CA25" s="334"/>
      <c r="CB25" s="334"/>
      <c r="CC25" s="334"/>
      <c r="CD25" s="334"/>
      <c r="CE25" s="334"/>
      <c r="CF25" s="334"/>
    </row>
    <row r="26" spans="1:84" x14ac:dyDescent="0.25">
      <c r="A26" s="116"/>
      <c r="B26" s="113"/>
      <c r="D26" s="114"/>
      <c r="E26" s="127" t="s">
        <v>303</v>
      </c>
      <c r="F26" s="127"/>
      <c r="G26" s="127" t="s">
        <v>40</v>
      </c>
      <c r="H26" s="127"/>
      <c r="I26" s="127"/>
      <c r="J26" s="127">
        <f xml:space="preserve"> SUM(L26:CF26)</f>
        <v>500176.76082236669</v>
      </c>
      <c r="K26" s="127"/>
      <c r="L26" s="566">
        <f t="shared" ref="L26:AQ26" si="11" xml:space="preserve"> L22 - L24</f>
        <v>0</v>
      </c>
      <c r="M26" s="566">
        <f t="shared" si="11"/>
        <v>38315.174574291974</v>
      </c>
      <c r="N26" s="566">
        <f t="shared" si="11"/>
        <v>38315.174574291974</v>
      </c>
      <c r="O26" s="566">
        <f t="shared" si="11"/>
        <v>43104.571396078478</v>
      </c>
      <c r="P26" s="566">
        <f t="shared" si="11"/>
        <v>52683.365039651471</v>
      </c>
      <c r="Q26" s="566">
        <f t="shared" si="11"/>
        <v>56333.487931540309</v>
      </c>
      <c r="R26" s="566">
        <f t="shared" si="11"/>
        <v>51212.261755945736</v>
      </c>
      <c r="S26" s="566">
        <f t="shared" si="11"/>
        <v>40969.809404756583</v>
      </c>
      <c r="T26" s="566">
        <f t="shared" si="11"/>
        <v>35848.583229162017</v>
      </c>
      <c r="U26" s="566">
        <f t="shared" si="11"/>
        <v>35848.583229162017</v>
      </c>
      <c r="V26" s="566">
        <f t="shared" si="11"/>
        <v>35848.583229162017</v>
      </c>
      <c r="W26" s="566">
        <f t="shared" si="11"/>
        <v>35848.583229162017</v>
      </c>
      <c r="X26" s="566">
        <f t="shared" si="11"/>
        <v>35848.583229162017</v>
      </c>
      <c r="Y26" s="566">
        <f t="shared" si="11"/>
        <v>0</v>
      </c>
      <c r="Z26" s="566">
        <f t="shared" si="11"/>
        <v>0</v>
      </c>
      <c r="AA26" s="566">
        <f t="shared" si="11"/>
        <v>0</v>
      </c>
      <c r="AB26" s="566">
        <f t="shared" si="11"/>
        <v>0</v>
      </c>
      <c r="AC26" s="566">
        <f t="shared" si="11"/>
        <v>0</v>
      </c>
      <c r="AD26" s="566">
        <f t="shared" si="11"/>
        <v>0</v>
      </c>
      <c r="AE26" s="566">
        <f t="shared" si="11"/>
        <v>0</v>
      </c>
      <c r="AF26" s="566">
        <f t="shared" si="11"/>
        <v>0</v>
      </c>
      <c r="AG26" s="566">
        <f t="shared" si="11"/>
        <v>0</v>
      </c>
      <c r="AH26" s="566">
        <f t="shared" si="11"/>
        <v>0</v>
      </c>
      <c r="AI26" s="566">
        <f t="shared" si="11"/>
        <v>0</v>
      </c>
      <c r="AJ26" s="566">
        <f t="shared" si="11"/>
        <v>0</v>
      </c>
      <c r="AK26" s="566">
        <f t="shared" si="11"/>
        <v>0</v>
      </c>
      <c r="AL26" s="566">
        <f t="shared" si="11"/>
        <v>0</v>
      </c>
      <c r="AM26" s="566">
        <f t="shared" si="11"/>
        <v>0</v>
      </c>
      <c r="AN26" s="566">
        <f t="shared" si="11"/>
        <v>0</v>
      </c>
      <c r="AO26" s="566">
        <f t="shared" si="11"/>
        <v>0</v>
      </c>
      <c r="AP26" s="566">
        <f t="shared" si="11"/>
        <v>0</v>
      </c>
      <c r="AQ26" s="566">
        <f t="shared" si="11"/>
        <v>0</v>
      </c>
      <c r="AR26" s="566">
        <f t="shared" ref="AR26:BW26" si="12" xml:space="preserve"> AR22 - AR24</f>
        <v>0</v>
      </c>
      <c r="AS26" s="566">
        <f t="shared" si="12"/>
        <v>0</v>
      </c>
      <c r="AT26" s="566">
        <f t="shared" si="12"/>
        <v>0</v>
      </c>
      <c r="AU26" s="566">
        <f t="shared" si="12"/>
        <v>0</v>
      </c>
      <c r="AV26" s="566">
        <f t="shared" si="12"/>
        <v>0</v>
      </c>
      <c r="AW26" s="566">
        <f t="shared" si="12"/>
        <v>0</v>
      </c>
      <c r="AX26" s="566">
        <f t="shared" si="12"/>
        <v>0</v>
      </c>
      <c r="AY26" s="566">
        <f t="shared" si="12"/>
        <v>0</v>
      </c>
      <c r="AZ26" s="566">
        <f t="shared" si="12"/>
        <v>0</v>
      </c>
      <c r="BA26" s="566">
        <f t="shared" si="12"/>
        <v>0</v>
      </c>
      <c r="BB26" s="566">
        <f t="shared" si="12"/>
        <v>0</v>
      </c>
      <c r="BC26" s="566">
        <f t="shared" si="12"/>
        <v>0</v>
      </c>
      <c r="BD26" s="566">
        <f t="shared" si="12"/>
        <v>0</v>
      </c>
      <c r="BE26" s="566">
        <f t="shared" si="12"/>
        <v>0</v>
      </c>
      <c r="BF26" s="566">
        <f t="shared" si="12"/>
        <v>0</v>
      </c>
      <c r="BG26" s="566">
        <f t="shared" si="12"/>
        <v>0</v>
      </c>
      <c r="BH26" s="566">
        <f t="shared" si="12"/>
        <v>0</v>
      </c>
      <c r="BI26" s="566">
        <f t="shared" si="12"/>
        <v>0</v>
      </c>
      <c r="BJ26" s="566">
        <f t="shared" si="12"/>
        <v>0</v>
      </c>
      <c r="BK26" s="566">
        <f t="shared" si="12"/>
        <v>0</v>
      </c>
      <c r="BL26" s="566">
        <f t="shared" si="12"/>
        <v>0</v>
      </c>
      <c r="BM26" s="566">
        <f t="shared" si="12"/>
        <v>0</v>
      </c>
      <c r="BN26" s="566">
        <f t="shared" si="12"/>
        <v>0</v>
      </c>
      <c r="BO26" s="566">
        <f t="shared" si="12"/>
        <v>0</v>
      </c>
      <c r="BP26" s="566">
        <f t="shared" si="12"/>
        <v>0</v>
      </c>
      <c r="BQ26" s="566">
        <f t="shared" si="12"/>
        <v>0</v>
      </c>
      <c r="BR26" s="566">
        <f t="shared" si="12"/>
        <v>0</v>
      </c>
      <c r="BS26" s="566">
        <f t="shared" si="12"/>
        <v>0</v>
      </c>
      <c r="BT26" s="566">
        <f t="shared" si="12"/>
        <v>0</v>
      </c>
      <c r="BU26" s="566">
        <f t="shared" si="12"/>
        <v>0</v>
      </c>
      <c r="BV26" s="566">
        <f t="shared" si="12"/>
        <v>0</v>
      </c>
      <c r="BW26" s="566">
        <f t="shared" si="12"/>
        <v>0</v>
      </c>
      <c r="BX26" s="566">
        <f t="shared" ref="BX26:CE26" si="13" xml:space="preserve"> BX22 - BX24</f>
        <v>0</v>
      </c>
      <c r="BY26" s="566">
        <f t="shared" si="13"/>
        <v>0</v>
      </c>
      <c r="BZ26" s="566">
        <f t="shared" si="13"/>
        <v>0</v>
      </c>
      <c r="CA26" s="566">
        <f t="shared" si="13"/>
        <v>0</v>
      </c>
      <c r="CB26" s="566">
        <f t="shared" si="13"/>
        <v>0</v>
      </c>
      <c r="CC26" s="566">
        <f t="shared" si="13"/>
        <v>0</v>
      </c>
      <c r="CD26" s="566">
        <f t="shared" si="13"/>
        <v>0</v>
      </c>
      <c r="CE26" s="566">
        <f t="shared" si="13"/>
        <v>0</v>
      </c>
      <c r="CF26" s="566">
        <f t="shared" ref="CF26" si="14" xml:space="preserve"> CF22 - CF24</f>
        <v>0</v>
      </c>
    </row>
    <row r="27" spans="1:84" x14ac:dyDescent="0.25">
      <c r="A27" s="116"/>
      <c r="B27" s="113"/>
      <c r="D27" s="114"/>
      <c r="E27" s="59"/>
      <c r="F27" s="115"/>
      <c r="G27" s="62"/>
      <c r="H27" s="115"/>
      <c r="I27" s="115"/>
      <c r="BT27" s="334"/>
      <c r="BU27" s="334"/>
      <c r="BV27" s="334"/>
      <c r="BW27" s="334"/>
      <c r="BX27" s="334"/>
      <c r="BY27" s="334"/>
      <c r="BZ27" s="334"/>
      <c r="CA27" s="334"/>
      <c r="CB27" s="334"/>
      <c r="CC27" s="334"/>
      <c r="CD27" s="334"/>
      <c r="CE27" s="334"/>
      <c r="CF27" s="334"/>
    </row>
    <row r="28" spans="1:84" x14ac:dyDescent="0.25">
      <c r="A28" s="333"/>
      <c r="B28" s="333"/>
      <c r="C28" s="337"/>
      <c r="D28" s="344"/>
      <c r="E28" s="59" t="s">
        <v>199</v>
      </c>
      <c r="F28" s="339"/>
      <c r="G28" s="59"/>
      <c r="H28" s="339"/>
      <c r="I28" s="339"/>
      <c r="J28" s="344"/>
      <c r="K28" s="344"/>
      <c r="L28" s="769"/>
      <c r="M28" s="769"/>
      <c r="N28" s="769"/>
      <c r="O28" s="769"/>
      <c r="P28" s="769"/>
      <c r="Q28" s="769"/>
      <c r="R28" s="769"/>
      <c r="S28" s="769"/>
      <c r="T28" s="769"/>
      <c r="U28" s="769"/>
      <c r="V28" s="769"/>
      <c r="W28" s="769"/>
      <c r="X28" s="769"/>
      <c r="Y28" s="769"/>
      <c r="Z28" s="769"/>
      <c r="AA28" s="769"/>
      <c r="AB28" s="769"/>
      <c r="AC28" s="769"/>
      <c r="AD28" s="769"/>
      <c r="AE28" s="769"/>
      <c r="AF28" s="769"/>
      <c r="AG28" s="769"/>
      <c r="AH28" s="769"/>
      <c r="AI28" s="769"/>
      <c r="AJ28" s="769"/>
      <c r="AK28" s="769"/>
      <c r="AL28" s="769"/>
      <c r="AM28" s="769"/>
      <c r="AN28" s="769"/>
      <c r="AO28" s="769"/>
      <c r="AP28" s="769"/>
      <c r="AQ28" s="769"/>
      <c r="AR28" s="769"/>
      <c r="AS28" s="769"/>
      <c r="AT28" s="769"/>
      <c r="AU28" s="769"/>
      <c r="AV28" s="769"/>
      <c r="AW28" s="769"/>
      <c r="AX28" s="769"/>
      <c r="AY28" s="769"/>
      <c r="AZ28" s="769"/>
      <c r="BA28" s="769"/>
      <c r="BB28" s="769"/>
      <c r="BC28" s="769"/>
      <c r="BD28" s="769"/>
      <c r="BE28" s="769"/>
      <c r="BF28" s="769"/>
      <c r="BG28" s="769"/>
      <c r="BH28" s="769"/>
      <c r="BI28" s="769"/>
      <c r="BJ28" s="769"/>
      <c r="BK28" s="769"/>
      <c r="BL28" s="769"/>
      <c r="BM28" s="769"/>
      <c r="BN28" s="769"/>
      <c r="BO28" s="769"/>
      <c r="BP28" s="769"/>
      <c r="BQ28" s="769"/>
      <c r="BR28" s="769"/>
      <c r="BS28" s="769"/>
      <c r="BT28" s="769"/>
      <c r="BU28" s="769"/>
      <c r="BV28" s="769"/>
      <c r="BW28" s="769"/>
      <c r="BX28" s="769"/>
      <c r="BY28" s="769"/>
      <c r="BZ28" s="769"/>
      <c r="CA28" s="769"/>
      <c r="CB28" s="769"/>
      <c r="CC28" s="769"/>
      <c r="CD28" s="769"/>
      <c r="CE28" s="769"/>
      <c r="CF28" s="769"/>
    </row>
    <row r="29" spans="1:84" x14ac:dyDescent="0.25">
      <c r="A29" s="182"/>
      <c r="B29" s="179"/>
      <c r="C29" s="183"/>
      <c r="D29" s="180"/>
      <c r="E29" s="59"/>
      <c r="F29" s="181"/>
      <c r="G29" s="62"/>
      <c r="H29" s="181"/>
      <c r="I29" s="181"/>
      <c r="BT29" s="334"/>
      <c r="BU29" s="334"/>
      <c r="BV29" s="334"/>
      <c r="BW29" s="334"/>
      <c r="BX29" s="334"/>
      <c r="BY29" s="334"/>
      <c r="BZ29" s="334"/>
      <c r="CA29" s="334"/>
      <c r="CB29" s="334"/>
      <c r="CC29" s="334"/>
      <c r="CD29" s="334"/>
      <c r="CE29" s="334"/>
      <c r="CF29" s="334"/>
    </row>
    <row r="30" spans="1:84" x14ac:dyDescent="0.25">
      <c r="A30" s="53"/>
      <c r="B30" s="56"/>
      <c r="C30" s="57"/>
      <c r="D30" s="58"/>
      <c r="E30" s="127" t="s">
        <v>106</v>
      </c>
      <c r="F30" s="128"/>
      <c r="G30" s="129" t="s">
        <v>40</v>
      </c>
      <c r="H30" s="129"/>
      <c r="I30" s="129"/>
      <c r="J30" s="127">
        <f xml:space="preserve"> SUM(L30:CF30)</f>
        <v>500176.76082236669</v>
      </c>
      <c r="K30" s="127"/>
      <c r="L30" s="771">
        <f xml:space="preserve"> L26 - L28</f>
        <v>0</v>
      </c>
      <c r="M30" s="771">
        <f t="shared" ref="M30:AQ30" si="15" xml:space="preserve"> M26 - M28</f>
        <v>38315.174574291974</v>
      </c>
      <c r="N30" s="771">
        <f t="shared" si="15"/>
        <v>38315.174574291974</v>
      </c>
      <c r="O30" s="771">
        <f t="shared" si="15"/>
        <v>43104.571396078478</v>
      </c>
      <c r="P30" s="771">
        <f t="shared" si="15"/>
        <v>52683.365039651471</v>
      </c>
      <c r="Q30" s="771">
        <f t="shared" si="15"/>
        <v>56333.487931540309</v>
      </c>
      <c r="R30" s="771">
        <f t="shared" si="15"/>
        <v>51212.261755945736</v>
      </c>
      <c r="S30" s="771">
        <f t="shared" si="15"/>
        <v>40969.809404756583</v>
      </c>
      <c r="T30" s="771">
        <f t="shared" si="15"/>
        <v>35848.583229162017</v>
      </c>
      <c r="U30" s="771">
        <f t="shared" si="15"/>
        <v>35848.583229162017</v>
      </c>
      <c r="V30" s="771">
        <f t="shared" si="15"/>
        <v>35848.583229162017</v>
      </c>
      <c r="W30" s="771">
        <f t="shared" si="15"/>
        <v>35848.583229162017</v>
      </c>
      <c r="X30" s="771">
        <f t="shared" si="15"/>
        <v>35848.583229162017</v>
      </c>
      <c r="Y30" s="771">
        <f t="shared" si="15"/>
        <v>0</v>
      </c>
      <c r="Z30" s="771">
        <f t="shared" si="15"/>
        <v>0</v>
      </c>
      <c r="AA30" s="771">
        <f t="shared" si="15"/>
        <v>0</v>
      </c>
      <c r="AB30" s="771">
        <f t="shared" si="15"/>
        <v>0</v>
      </c>
      <c r="AC30" s="771">
        <f t="shared" si="15"/>
        <v>0</v>
      </c>
      <c r="AD30" s="771">
        <f t="shared" si="15"/>
        <v>0</v>
      </c>
      <c r="AE30" s="771">
        <f t="shared" si="15"/>
        <v>0</v>
      </c>
      <c r="AF30" s="771">
        <f t="shared" si="15"/>
        <v>0</v>
      </c>
      <c r="AG30" s="771">
        <f t="shared" si="15"/>
        <v>0</v>
      </c>
      <c r="AH30" s="771">
        <f t="shared" si="15"/>
        <v>0</v>
      </c>
      <c r="AI30" s="771">
        <f t="shared" si="15"/>
        <v>0</v>
      </c>
      <c r="AJ30" s="771">
        <f t="shared" si="15"/>
        <v>0</v>
      </c>
      <c r="AK30" s="771">
        <f t="shared" si="15"/>
        <v>0</v>
      </c>
      <c r="AL30" s="771">
        <f t="shared" si="15"/>
        <v>0</v>
      </c>
      <c r="AM30" s="771">
        <f t="shared" si="15"/>
        <v>0</v>
      </c>
      <c r="AN30" s="771">
        <f t="shared" si="15"/>
        <v>0</v>
      </c>
      <c r="AO30" s="771">
        <f t="shared" si="15"/>
        <v>0</v>
      </c>
      <c r="AP30" s="771">
        <f t="shared" si="15"/>
        <v>0</v>
      </c>
      <c r="AQ30" s="771">
        <f t="shared" si="15"/>
        <v>0</v>
      </c>
      <c r="AR30" s="771">
        <f t="shared" ref="AR30:BW30" si="16" xml:space="preserve"> AR26 - AR28</f>
        <v>0</v>
      </c>
      <c r="AS30" s="771">
        <f t="shared" si="16"/>
        <v>0</v>
      </c>
      <c r="AT30" s="771">
        <f t="shared" si="16"/>
        <v>0</v>
      </c>
      <c r="AU30" s="771">
        <f t="shared" si="16"/>
        <v>0</v>
      </c>
      <c r="AV30" s="771">
        <f t="shared" si="16"/>
        <v>0</v>
      </c>
      <c r="AW30" s="771">
        <f t="shared" si="16"/>
        <v>0</v>
      </c>
      <c r="AX30" s="771">
        <f t="shared" si="16"/>
        <v>0</v>
      </c>
      <c r="AY30" s="771">
        <f t="shared" si="16"/>
        <v>0</v>
      </c>
      <c r="AZ30" s="771">
        <f t="shared" si="16"/>
        <v>0</v>
      </c>
      <c r="BA30" s="771">
        <f t="shared" si="16"/>
        <v>0</v>
      </c>
      <c r="BB30" s="771">
        <f t="shared" si="16"/>
        <v>0</v>
      </c>
      <c r="BC30" s="771">
        <f t="shared" si="16"/>
        <v>0</v>
      </c>
      <c r="BD30" s="771">
        <f t="shared" si="16"/>
        <v>0</v>
      </c>
      <c r="BE30" s="771">
        <f t="shared" si="16"/>
        <v>0</v>
      </c>
      <c r="BF30" s="771">
        <f t="shared" si="16"/>
        <v>0</v>
      </c>
      <c r="BG30" s="771">
        <f t="shared" si="16"/>
        <v>0</v>
      </c>
      <c r="BH30" s="771">
        <f t="shared" si="16"/>
        <v>0</v>
      </c>
      <c r="BI30" s="771">
        <f t="shared" si="16"/>
        <v>0</v>
      </c>
      <c r="BJ30" s="771">
        <f t="shared" si="16"/>
        <v>0</v>
      </c>
      <c r="BK30" s="771">
        <f t="shared" si="16"/>
        <v>0</v>
      </c>
      <c r="BL30" s="771">
        <f t="shared" si="16"/>
        <v>0</v>
      </c>
      <c r="BM30" s="771">
        <f t="shared" si="16"/>
        <v>0</v>
      </c>
      <c r="BN30" s="771">
        <f t="shared" si="16"/>
        <v>0</v>
      </c>
      <c r="BO30" s="771">
        <f t="shared" si="16"/>
        <v>0</v>
      </c>
      <c r="BP30" s="771">
        <f t="shared" si="16"/>
        <v>0</v>
      </c>
      <c r="BQ30" s="771">
        <f t="shared" si="16"/>
        <v>0</v>
      </c>
      <c r="BR30" s="771">
        <f t="shared" si="16"/>
        <v>0</v>
      </c>
      <c r="BS30" s="771">
        <f t="shared" si="16"/>
        <v>0</v>
      </c>
      <c r="BT30" s="771">
        <f t="shared" si="16"/>
        <v>0</v>
      </c>
      <c r="BU30" s="771">
        <f t="shared" si="16"/>
        <v>0</v>
      </c>
      <c r="BV30" s="771">
        <f t="shared" si="16"/>
        <v>0</v>
      </c>
      <c r="BW30" s="771">
        <f t="shared" si="16"/>
        <v>0</v>
      </c>
      <c r="BX30" s="771">
        <f t="shared" ref="BX30:CE30" si="17" xml:space="preserve"> BX26 - BX28</f>
        <v>0</v>
      </c>
      <c r="BY30" s="771">
        <f t="shared" si="17"/>
        <v>0</v>
      </c>
      <c r="BZ30" s="771">
        <f t="shared" si="17"/>
        <v>0</v>
      </c>
      <c r="CA30" s="771">
        <f t="shared" si="17"/>
        <v>0</v>
      </c>
      <c r="CB30" s="771">
        <f t="shared" si="17"/>
        <v>0</v>
      </c>
      <c r="CC30" s="771">
        <f t="shared" si="17"/>
        <v>0</v>
      </c>
      <c r="CD30" s="771">
        <f t="shared" si="17"/>
        <v>0</v>
      </c>
      <c r="CE30" s="771">
        <f t="shared" si="17"/>
        <v>0</v>
      </c>
      <c r="CF30" s="771">
        <f t="shared" ref="CF30" si="18" xml:space="preserve"> CF26 - CF28</f>
        <v>0</v>
      </c>
    </row>
    <row r="31" spans="1:84" x14ac:dyDescent="0.25">
      <c r="A31" s="182"/>
      <c r="B31" s="179"/>
      <c r="C31" s="183"/>
      <c r="D31" s="180"/>
      <c r="E31" s="59"/>
      <c r="F31" s="181"/>
      <c r="G31" s="62"/>
      <c r="H31" s="181"/>
      <c r="I31" s="181"/>
      <c r="BT31" s="334"/>
      <c r="BU31" s="334"/>
      <c r="BV31" s="334"/>
      <c r="BW31" s="334"/>
      <c r="BX31" s="334"/>
      <c r="BY31" s="334"/>
      <c r="BZ31" s="334"/>
      <c r="CA31" s="334"/>
      <c r="CB31" s="334"/>
      <c r="CC31" s="334"/>
      <c r="CD31" s="334"/>
      <c r="CE31" s="334"/>
      <c r="CF31" s="334"/>
    </row>
    <row r="32" spans="1:84" x14ac:dyDescent="0.25">
      <c r="A32" s="333"/>
      <c r="B32" s="333"/>
      <c r="C32" s="337"/>
      <c r="D32" s="344"/>
      <c r="E32" s="59" t="s">
        <v>199</v>
      </c>
      <c r="F32" s="339"/>
      <c r="G32" s="59" t="s">
        <v>40</v>
      </c>
      <c r="H32" s="339"/>
      <c r="I32" s="339"/>
      <c r="J32" s="344"/>
      <c r="K32" s="344"/>
      <c r="L32" s="769"/>
      <c r="M32" s="769"/>
      <c r="N32" s="769"/>
      <c r="O32" s="769"/>
      <c r="P32" s="769"/>
      <c r="Q32" s="769"/>
      <c r="R32" s="769"/>
      <c r="S32" s="769"/>
      <c r="T32" s="769"/>
      <c r="U32" s="769"/>
      <c r="V32" s="769"/>
      <c r="W32" s="769"/>
      <c r="X32" s="769"/>
      <c r="Y32" s="769"/>
      <c r="Z32" s="769"/>
      <c r="AA32" s="769"/>
      <c r="AB32" s="769"/>
      <c r="AC32" s="769"/>
      <c r="AD32" s="769"/>
      <c r="AE32" s="769"/>
      <c r="AF32" s="769"/>
      <c r="AG32" s="769"/>
      <c r="AH32" s="769"/>
      <c r="AI32" s="769"/>
      <c r="AJ32" s="769"/>
      <c r="AK32" s="769"/>
      <c r="AL32" s="769"/>
      <c r="AM32" s="769"/>
      <c r="AN32" s="769"/>
      <c r="AO32" s="769"/>
      <c r="AP32" s="769"/>
      <c r="AQ32" s="769"/>
      <c r="AR32" s="769"/>
      <c r="AS32" s="769"/>
      <c r="AT32" s="769"/>
      <c r="AU32" s="769"/>
      <c r="AV32" s="769"/>
      <c r="AW32" s="769"/>
      <c r="AX32" s="769"/>
      <c r="AY32" s="769"/>
      <c r="AZ32" s="769"/>
      <c r="BA32" s="769"/>
      <c r="BB32" s="769"/>
      <c r="BC32" s="769"/>
      <c r="BD32" s="769"/>
      <c r="BE32" s="769"/>
      <c r="BF32" s="769"/>
      <c r="BG32" s="769"/>
      <c r="BH32" s="769"/>
      <c r="BI32" s="769"/>
      <c r="BJ32" s="769"/>
      <c r="BK32" s="769"/>
      <c r="BL32" s="769"/>
      <c r="BM32" s="769"/>
      <c r="BN32" s="769"/>
      <c r="BO32" s="769"/>
      <c r="BP32" s="769"/>
      <c r="BQ32" s="769"/>
      <c r="BR32" s="769"/>
      <c r="BS32" s="769"/>
      <c r="BT32" s="769"/>
      <c r="BU32" s="769"/>
      <c r="BV32" s="769"/>
      <c r="BW32" s="769"/>
      <c r="BX32" s="769"/>
      <c r="BY32" s="769"/>
      <c r="BZ32" s="769"/>
      <c r="CA32" s="769"/>
      <c r="CB32" s="769"/>
      <c r="CC32" s="769"/>
      <c r="CD32" s="769"/>
      <c r="CE32" s="769"/>
      <c r="CF32" s="769"/>
    </row>
    <row r="33" spans="1:84" x14ac:dyDescent="0.25">
      <c r="A33" s="179"/>
      <c r="B33" s="179"/>
      <c r="C33" s="183"/>
      <c r="D33" s="186"/>
      <c r="E33" s="59"/>
      <c r="F33" s="115"/>
      <c r="G33" s="62"/>
      <c r="H33" s="115"/>
      <c r="I33" s="115"/>
      <c r="BT33" s="334"/>
      <c r="BU33" s="334"/>
      <c r="BV33" s="334"/>
      <c r="BW33" s="334"/>
      <c r="BX33" s="334"/>
      <c r="BY33" s="334"/>
      <c r="BZ33" s="334"/>
      <c r="CA33" s="334"/>
      <c r="CB33" s="334"/>
      <c r="CC33" s="334"/>
      <c r="CD33" s="334"/>
      <c r="CE33" s="334"/>
      <c r="CF33" s="334"/>
    </row>
    <row r="34" spans="1:84" x14ac:dyDescent="0.25">
      <c r="A34" s="179"/>
      <c r="B34" s="179"/>
      <c r="C34" s="183"/>
      <c r="D34" s="186"/>
      <c r="E34" s="127" t="s">
        <v>107</v>
      </c>
      <c r="F34" s="127"/>
      <c r="G34" s="127" t="s">
        <v>40</v>
      </c>
      <c r="H34" s="127"/>
      <c r="I34" s="127"/>
      <c r="J34" s="127">
        <f xml:space="preserve"> SUM(L34:CF34)</f>
        <v>500176.76082236669</v>
      </c>
      <c r="K34" s="127"/>
      <c r="L34" s="566">
        <f t="shared" ref="L34:AQ34" si="19" xml:space="preserve"> L30 - L32</f>
        <v>0</v>
      </c>
      <c r="M34" s="566">
        <f t="shared" si="19"/>
        <v>38315.174574291974</v>
      </c>
      <c r="N34" s="566">
        <f t="shared" si="19"/>
        <v>38315.174574291974</v>
      </c>
      <c r="O34" s="566">
        <f t="shared" si="19"/>
        <v>43104.571396078478</v>
      </c>
      <c r="P34" s="566">
        <f t="shared" si="19"/>
        <v>52683.365039651471</v>
      </c>
      <c r="Q34" s="566">
        <f t="shared" si="19"/>
        <v>56333.487931540309</v>
      </c>
      <c r="R34" s="566">
        <f t="shared" si="19"/>
        <v>51212.261755945736</v>
      </c>
      <c r="S34" s="566">
        <f t="shared" si="19"/>
        <v>40969.809404756583</v>
      </c>
      <c r="T34" s="566">
        <f t="shared" si="19"/>
        <v>35848.583229162017</v>
      </c>
      <c r="U34" s="566">
        <f t="shared" si="19"/>
        <v>35848.583229162017</v>
      </c>
      <c r="V34" s="566">
        <f t="shared" si="19"/>
        <v>35848.583229162017</v>
      </c>
      <c r="W34" s="566">
        <f t="shared" si="19"/>
        <v>35848.583229162017</v>
      </c>
      <c r="X34" s="566">
        <f t="shared" si="19"/>
        <v>35848.583229162017</v>
      </c>
      <c r="Y34" s="566">
        <f t="shared" si="19"/>
        <v>0</v>
      </c>
      <c r="Z34" s="566">
        <f t="shared" si="19"/>
        <v>0</v>
      </c>
      <c r="AA34" s="566">
        <f t="shared" si="19"/>
        <v>0</v>
      </c>
      <c r="AB34" s="566">
        <f t="shared" si="19"/>
        <v>0</v>
      </c>
      <c r="AC34" s="566">
        <f t="shared" si="19"/>
        <v>0</v>
      </c>
      <c r="AD34" s="566">
        <f t="shared" si="19"/>
        <v>0</v>
      </c>
      <c r="AE34" s="566">
        <f t="shared" si="19"/>
        <v>0</v>
      </c>
      <c r="AF34" s="566">
        <f t="shared" si="19"/>
        <v>0</v>
      </c>
      <c r="AG34" s="566">
        <f t="shared" si="19"/>
        <v>0</v>
      </c>
      <c r="AH34" s="566">
        <f t="shared" si="19"/>
        <v>0</v>
      </c>
      <c r="AI34" s="566">
        <f t="shared" si="19"/>
        <v>0</v>
      </c>
      <c r="AJ34" s="566">
        <f t="shared" si="19"/>
        <v>0</v>
      </c>
      <c r="AK34" s="566">
        <f t="shared" si="19"/>
        <v>0</v>
      </c>
      <c r="AL34" s="566">
        <f t="shared" si="19"/>
        <v>0</v>
      </c>
      <c r="AM34" s="566">
        <f t="shared" si="19"/>
        <v>0</v>
      </c>
      <c r="AN34" s="566">
        <f t="shared" si="19"/>
        <v>0</v>
      </c>
      <c r="AO34" s="566">
        <f t="shared" si="19"/>
        <v>0</v>
      </c>
      <c r="AP34" s="566">
        <f t="shared" si="19"/>
        <v>0</v>
      </c>
      <c r="AQ34" s="566">
        <f t="shared" si="19"/>
        <v>0</v>
      </c>
      <c r="AR34" s="566">
        <f t="shared" ref="AR34:BW34" si="20" xml:space="preserve"> AR30 - AR32</f>
        <v>0</v>
      </c>
      <c r="AS34" s="566">
        <f t="shared" si="20"/>
        <v>0</v>
      </c>
      <c r="AT34" s="566">
        <f t="shared" si="20"/>
        <v>0</v>
      </c>
      <c r="AU34" s="566">
        <f t="shared" si="20"/>
        <v>0</v>
      </c>
      <c r="AV34" s="566">
        <f t="shared" si="20"/>
        <v>0</v>
      </c>
      <c r="AW34" s="566">
        <f t="shared" si="20"/>
        <v>0</v>
      </c>
      <c r="AX34" s="566">
        <f t="shared" si="20"/>
        <v>0</v>
      </c>
      <c r="AY34" s="566">
        <f t="shared" si="20"/>
        <v>0</v>
      </c>
      <c r="AZ34" s="566">
        <f t="shared" si="20"/>
        <v>0</v>
      </c>
      <c r="BA34" s="566">
        <f t="shared" si="20"/>
        <v>0</v>
      </c>
      <c r="BB34" s="566">
        <f t="shared" si="20"/>
        <v>0</v>
      </c>
      <c r="BC34" s="566">
        <f t="shared" si="20"/>
        <v>0</v>
      </c>
      <c r="BD34" s="566">
        <f t="shared" si="20"/>
        <v>0</v>
      </c>
      <c r="BE34" s="566">
        <f t="shared" si="20"/>
        <v>0</v>
      </c>
      <c r="BF34" s="566">
        <f t="shared" si="20"/>
        <v>0</v>
      </c>
      <c r="BG34" s="566">
        <f t="shared" si="20"/>
        <v>0</v>
      </c>
      <c r="BH34" s="566">
        <f t="shared" si="20"/>
        <v>0</v>
      </c>
      <c r="BI34" s="566">
        <f t="shared" si="20"/>
        <v>0</v>
      </c>
      <c r="BJ34" s="566">
        <f t="shared" si="20"/>
        <v>0</v>
      </c>
      <c r="BK34" s="566">
        <f t="shared" si="20"/>
        <v>0</v>
      </c>
      <c r="BL34" s="566">
        <f t="shared" si="20"/>
        <v>0</v>
      </c>
      <c r="BM34" s="566">
        <f t="shared" si="20"/>
        <v>0</v>
      </c>
      <c r="BN34" s="566">
        <f t="shared" si="20"/>
        <v>0</v>
      </c>
      <c r="BO34" s="566">
        <f t="shared" si="20"/>
        <v>0</v>
      </c>
      <c r="BP34" s="566">
        <f t="shared" si="20"/>
        <v>0</v>
      </c>
      <c r="BQ34" s="566">
        <f t="shared" si="20"/>
        <v>0</v>
      </c>
      <c r="BR34" s="566">
        <f t="shared" si="20"/>
        <v>0</v>
      </c>
      <c r="BS34" s="566">
        <f t="shared" si="20"/>
        <v>0</v>
      </c>
      <c r="BT34" s="566">
        <f t="shared" si="20"/>
        <v>0</v>
      </c>
      <c r="BU34" s="566">
        <f t="shared" si="20"/>
        <v>0</v>
      </c>
      <c r="BV34" s="566">
        <f t="shared" si="20"/>
        <v>0</v>
      </c>
      <c r="BW34" s="566">
        <f t="shared" si="20"/>
        <v>0</v>
      </c>
      <c r="BX34" s="566">
        <f t="shared" ref="BX34:CE34" si="21" xml:space="preserve"> BX30 - BX32</f>
        <v>0</v>
      </c>
      <c r="BY34" s="566">
        <f t="shared" si="21"/>
        <v>0</v>
      </c>
      <c r="BZ34" s="566">
        <f t="shared" si="21"/>
        <v>0</v>
      </c>
      <c r="CA34" s="566">
        <f t="shared" si="21"/>
        <v>0</v>
      </c>
      <c r="CB34" s="566">
        <f t="shared" si="21"/>
        <v>0</v>
      </c>
      <c r="CC34" s="566">
        <f t="shared" si="21"/>
        <v>0</v>
      </c>
      <c r="CD34" s="566">
        <f t="shared" si="21"/>
        <v>0</v>
      </c>
      <c r="CE34" s="566">
        <f t="shared" si="21"/>
        <v>0</v>
      </c>
      <c r="CF34" s="566">
        <f t="shared" ref="CF34" si="22" xml:space="preserve"> CF30 - CF32</f>
        <v>0</v>
      </c>
    </row>
    <row r="35" spans="1:84" x14ac:dyDescent="0.25">
      <c r="A35" s="179"/>
      <c r="B35" s="179"/>
      <c r="C35" s="183"/>
      <c r="D35" s="186"/>
      <c r="F35" s="115"/>
      <c r="G35" s="115"/>
      <c r="H35" s="115"/>
      <c r="I35" s="115"/>
      <c r="BT35" s="334"/>
      <c r="BU35" s="334"/>
      <c r="BV35" s="334"/>
      <c r="BW35" s="334"/>
      <c r="BX35" s="334"/>
      <c r="BY35" s="334"/>
      <c r="BZ35" s="334"/>
      <c r="CA35" s="334"/>
      <c r="CB35" s="334"/>
      <c r="CC35" s="334"/>
      <c r="CD35" s="334"/>
      <c r="CE35" s="334"/>
      <c r="CF35" s="334"/>
    </row>
    <row r="36" spans="1:84" x14ac:dyDescent="0.25">
      <c r="A36" s="333"/>
      <c r="B36" s="333"/>
      <c r="C36" s="337"/>
      <c r="D36" s="344"/>
      <c r="E36" s="59" t="s">
        <v>199</v>
      </c>
      <c r="F36" s="339"/>
      <c r="G36" s="59" t="s">
        <v>40</v>
      </c>
      <c r="H36" s="339"/>
      <c r="I36" s="339"/>
      <c r="J36" s="344"/>
      <c r="K36" s="344"/>
      <c r="L36" s="769"/>
      <c r="M36" s="769"/>
      <c r="N36" s="769"/>
      <c r="O36" s="769"/>
      <c r="P36" s="769"/>
      <c r="Q36" s="769"/>
      <c r="R36" s="769"/>
      <c r="S36" s="769"/>
      <c r="T36" s="769"/>
      <c r="U36" s="769"/>
      <c r="V36" s="769"/>
      <c r="W36" s="769"/>
      <c r="X36" s="769"/>
      <c r="Y36" s="769"/>
      <c r="Z36" s="769"/>
      <c r="AA36" s="769"/>
      <c r="AB36" s="769"/>
      <c r="AC36" s="769"/>
      <c r="AD36" s="769"/>
      <c r="AE36" s="769"/>
      <c r="AF36" s="769"/>
      <c r="AG36" s="769"/>
      <c r="AH36" s="769"/>
      <c r="AI36" s="769"/>
      <c r="AJ36" s="769"/>
      <c r="AK36" s="769"/>
      <c r="AL36" s="769"/>
      <c r="AM36" s="769"/>
      <c r="AN36" s="769"/>
      <c r="AO36" s="769"/>
      <c r="AP36" s="769"/>
      <c r="AQ36" s="769"/>
      <c r="AR36" s="769"/>
      <c r="AS36" s="769"/>
      <c r="AT36" s="769"/>
      <c r="AU36" s="769"/>
      <c r="AV36" s="769"/>
      <c r="AW36" s="769"/>
      <c r="AX36" s="769"/>
      <c r="AY36" s="769"/>
      <c r="AZ36" s="769"/>
      <c r="BA36" s="769"/>
      <c r="BB36" s="769"/>
      <c r="BC36" s="769"/>
      <c r="BD36" s="769"/>
      <c r="BE36" s="769"/>
      <c r="BF36" s="769"/>
      <c r="BG36" s="769"/>
      <c r="BH36" s="769"/>
      <c r="BI36" s="769"/>
      <c r="BJ36" s="769"/>
      <c r="BK36" s="769"/>
      <c r="BL36" s="769"/>
      <c r="BM36" s="769"/>
      <c r="BN36" s="769"/>
      <c r="BO36" s="769"/>
      <c r="BP36" s="769"/>
      <c r="BQ36" s="769"/>
      <c r="BR36" s="769"/>
      <c r="BS36" s="769"/>
      <c r="BT36" s="769"/>
      <c r="BU36" s="769"/>
      <c r="BV36" s="769"/>
      <c r="BW36" s="769"/>
      <c r="BX36" s="769"/>
      <c r="BY36" s="769"/>
      <c r="BZ36" s="769"/>
      <c r="CA36" s="769"/>
      <c r="CB36" s="769"/>
      <c r="CC36" s="769"/>
      <c r="CD36" s="769"/>
      <c r="CE36" s="769"/>
      <c r="CF36" s="769"/>
    </row>
    <row r="37" spans="1:84" x14ac:dyDescent="0.25">
      <c r="A37" s="116"/>
      <c r="B37" s="113"/>
      <c r="D37" s="114"/>
      <c r="F37" s="115"/>
      <c r="G37" s="115"/>
      <c r="H37" s="115"/>
      <c r="I37" s="115"/>
      <c r="BT37" s="334"/>
      <c r="BU37" s="334"/>
      <c r="BV37" s="334"/>
      <c r="BW37" s="334"/>
      <c r="BX37" s="334"/>
      <c r="BY37" s="334"/>
      <c r="BZ37" s="334"/>
      <c r="CA37" s="334"/>
      <c r="CB37" s="334"/>
      <c r="CC37" s="334"/>
      <c r="CD37" s="334"/>
      <c r="CE37" s="334"/>
      <c r="CF37" s="334"/>
    </row>
    <row r="38" spans="1:84" x14ac:dyDescent="0.25">
      <c r="A38" s="116"/>
      <c r="B38" s="113"/>
      <c r="D38" s="114"/>
      <c r="E38" s="127" t="s">
        <v>108</v>
      </c>
      <c r="F38" s="127"/>
      <c r="G38" s="127" t="s">
        <v>40</v>
      </c>
      <c r="H38" s="127"/>
      <c r="I38" s="127"/>
      <c r="J38" s="127">
        <f xml:space="preserve"> SUM(L38:CF38)</f>
        <v>500176.76082236669</v>
      </c>
      <c r="K38" s="127"/>
      <c r="L38" s="566">
        <f t="shared" ref="L38:AQ38" si="23" xml:space="preserve"> L34 - L36</f>
        <v>0</v>
      </c>
      <c r="M38" s="566">
        <f t="shared" si="23"/>
        <v>38315.174574291974</v>
      </c>
      <c r="N38" s="566">
        <f t="shared" si="23"/>
        <v>38315.174574291974</v>
      </c>
      <c r="O38" s="566">
        <f t="shared" si="23"/>
        <v>43104.571396078478</v>
      </c>
      <c r="P38" s="566">
        <f t="shared" si="23"/>
        <v>52683.365039651471</v>
      </c>
      <c r="Q38" s="566">
        <f t="shared" si="23"/>
        <v>56333.487931540309</v>
      </c>
      <c r="R38" s="566">
        <f t="shared" si="23"/>
        <v>51212.261755945736</v>
      </c>
      <c r="S38" s="566">
        <f t="shared" si="23"/>
        <v>40969.809404756583</v>
      </c>
      <c r="T38" s="566">
        <f t="shared" si="23"/>
        <v>35848.583229162017</v>
      </c>
      <c r="U38" s="566">
        <f t="shared" si="23"/>
        <v>35848.583229162017</v>
      </c>
      <c r="V38" s="566">
        <f t="shared" si="23"/>
        <v>35848.583229162017</v>
      </c>
      <c r="W38" s="566">
        <f t="shared" si="23"/>
        <v>35848.583229162017</v>
      </c>
      <c r="X38" s="566">
        <f t="shared" si="23"/>
        <v>35848.583229162017</v>
      </c>
      <c r="Y38" s="566">
        <f t="shared" si="23"/>
        <v>0</v>
      </c>
      <c r="Z38" s="566">
        <f t="shared" si="23"/>
        <v>0</v>
      </c>
      <c r="AA38" s="566">
        <f t="shared" si="23"/>
        <v>0</v>
      </c>
      <c r="AB38" s="566">
        <f t="shared" si="23"/>
        <v>0</v>
      </c>
      <c r="AC38" s="566">
        <f t="shared" si="23"/>
        <v>0</v>
      </c>
      <c r="AD38" s="566">
        <f t="shared" si="23"/>
        <v>0</v>
      </c>
      <c r="AE38" s="566">
        <f t="shared" si="23"/>
        <v>0</v>
      </c>
      <c r="AF38" s="566">
        <f t="shared" si="23"/>
        <v>0</v>
      </c>
      <c r="AG38" s="566">
        <f t="shared" si="23"/>
        <v>0</v>
      </c>
      <c r="AH38" s="566">
        <f t="shared" si="23"/>
        <v>0</v>
      </c>
      <c r="AI38" s="566">
        <f t="shared" si="23"/>
        <v>0</v>
      </c>
      <c r="AJ38" s="566">
        <f t="shared" si="23"/>
        <v>0</v>
      </c>
      <c r="AK38" s="566">
        <f t="shared" si="23"/>
        <v>0</v>
      </c>
      <c r="AL38" s="566">
        <f t="shared" si="23"/>
        <v>0</v>
      </c>
      <c r="AM38" s="566">
        <f t="shared" si="23"/>
        <v>0</v>
      </c>
      <c r="AN38" s="566">
        <f t="shared" si="23"/>
        <v>0</v>
      </c>
      <c r="AO38" s="566">
        <f t="shared" si="23"/>
        <v>0</v>
      </c>
      <c r="AP38" s="566">
        <f t="shared" si="23"/>
        <v>0</v>
      </c>
      <c r="AQ38" s="566">
        <f t="shared" si="23"/>
        <v>0</v>
      </c>
      <c r="AR38" s="566">
        <f t="shared" ref="AR38:BW38" si="24" xml:space="preserve"> AR34 - AR36</f>
        <v>0</v>
      </c>
      <c r="AS38" s="566">
        <f t="shared" si="24"/>
        <v>0</v>
      </c>
      <c r="AT38" s="566">
        <f t="shared" si="24"/>
        <v>0</v>
      </c>
      <c r="AU38" s="566">
        <f t="shared" si="24"/>
        <v>0</v>
      </c>
      <c r="AV38" s="566">
        <f t="shared" si="24"/>
        <v>0</v>
      </c>
      <c r="AW38" s="566">
        <f t="shared" si="24"/>
        <v>0</v>
      </c>
      <c r="AX38" s="566">
        <f t="shared" si="24"/>
        <v>0</v>
      </c>
      <c r="AY38" s="566">
        <f t="shared" si="24"/>
        <v>0</v>
      </c>
      <c r="AZ38" s="566">
        <f t="shared" si="24"/>
        <v>0</v>
      </c>
      <c r="BA38" s="566">
        <f t="shared" si="24"/>
        <v>0</v>
      </c>
      <c r="BB38" s="566">
        <f t="shared" si="24"/>
        <v>0</v>
      </c>
      <c r="BC38" s="566">
        <f t="shared" si="24"/>
        <v>0</v>
      </c>
      <c r="BD38" s="566">
        <f t="shared" si="24"/>
        <v>0</v>
      </c>
      <c r="BE38" s="566">
        <f t="shared" si="24"/>
        <v>0</v>
      </c>
      <c r="BF38" s="566">
        <f t="shared" si="24"/>
        <v>0</v>
      </c>
      <c r="BG38" s="566">
        <f t="shared" si="24"/>
        <v>0</v>
      </c>
      <c r="BH38" s="566">
        <f t="shared" si="24"/>
        <v>0</v>
      </c>
      <c r="BI38" s="566">
        <f t="shared" si="24"/>
        <v>0</v>
      </c>
      <c r="BJ38" s="566">
        <f t="shared" si="24"/>
        <v>0</v>
      </c>
      <c r="BK38" s="566">
        <f t="shared" si="24"/>
        <v>0</v>
      </c>
      <c r="BL38" s="566">
        <f t="shared" si="24"/>
        <v>0</v>
      </c>
      <c r="BM38" s="566">
        <f t="shared" si="24"/>
        <v>0</v>
      </c>
      <c r="BN38" s="566">
        <f t="shared" si="24"/>
        <v>0</v>
      </c>
      <c r="BO38" s="566">
        <f t="shared" si="24"/>
        <v>0</v>
      </c>
      <c r="BP38" s="566">
        <f t="shared" si="24"/>
        <v>0</v>
      </c>
      <c r="BQ38" s="566">
        <f t="shared" si="24"/>
        <v>0</v>
      </c>
      <c r="BR38" s="566">
        <f t="shared" si="24"/>
        <v>0</v>
      </c>
      <c r="BS38" s="566">
        <f t="shared" si="24"/>
        <v>0</v>
      </c>
      <c r="BT38" s="566">
        <f t="shared" si="24"/>
        <v>0</v>
      </c>
      <c r="BU38" s="566">
        <f t="shared" si="24"/>
        <v>0</v>
      </c>
      <c r="BV38" s="566">
        <f t="shared" si="24"/>
        <v>0</v>
      </c>
      <c r="BW38" s="566">
        <f t="shared" si="24"/>
        <v>0</v>
      </c>
      <c r="BX38" s="566">
        <f t="shared" ref="BX38:CE38" si="25" xml:space="preserve"> BX34 - BX36</f>
        <v>0</v>
      </c>
      <c r="BY38" s="566">
        <f t="shared" si="25"/>
        <v>0</v>
      </c>
      <c r="BZ38" s="566">
        <f t="shared" si="25"/>
        <v>0</v>
      </c>
      <c r="CA38" s="566">
        <f t="shared" si="25"/>
        <v>0</v>
      </c>
      <c r="CB38" s="566">
        <f t="shared" si="25"/>
        <v>0</v>
      </c>
      <c r="CC38" s="566">
        <f t="shared" si="25"/>
        <v>0</v>
      </c>
      <c r="CD38" s="566">
        <f t="shared" si="25"/>
        <v>0</v>
      </c>
      <c r="CE38" s="566">
        <f t="shared" si="25"/>
        <v>0</v>
      </c>
      <c r="CF38" s="566">
        <f t="shared" ref="CF38" si="26" xml:space="preserve"> CF34 - CF36</f>
        <v>0</v>
      </c>
    </row>
    <row r="39" spans="1:84" x14ac:dyDescent="0.25">
      <c r="A39" s="182"/>
      <c r="B39" s="179"/>
      <c r="C39" s="183"/>
      <c r="D39" s="180"/>
      <c r="E39" s="59"/>
      <c r="F39" s="181"/>
      <c r="G39" s="62"/>
      <c r="H39" s="181"/>
      <c r="I39" s="181"/>
      <c r="BT39" s="334"/>
      <c r="BU39" s="334"/>
      <c r="BV39" s="334"/>
      <c r="BW39" s="334"/>
      <c r="BX39" s="334"/>
      <c r="BY39" s="334"/>
      <c r="BZ39" s="334"/>
      <c r="CA39" s="334"/>
      <c r="CB39" s="334"/>
      <c r="CC39" s="334"/>
      <c r="CD39" s="334"/>
      <c r="CE39" s="334"/>
      <c r="CF39" s="334"/>
    </row>
    <row r="40" spans="1:84" x14ac:dyDescent="0.25">
      <c r="A40" s="116"/>
      <c r="B40" s="113"/>
      <c r="D40" s="114"/>
      <c r="F40" s="115"/>
      <c r="G40" s="115"/>
      <c r="H40" s="115"/>
      <c r="I40" s="115"/>
      <c r="BT40" s="334"/>
      <c r="BU40" s="334"/>
      <c r="BV40" s="334"/>
      <c r="BW40" s="334"/>
      <c r="BX40" s="334"/>
      <c r="BY40" s="334"/>
      <c r="BZ40" s="334"/>
      <c r="CA40" s="334"/>
      <c r="CB40" s="334"/>
      <c r="CC40" s="334"/>
      <c r="CD40" s="334"/>
      <c r="CE40" s="334"/>
      <c r="CF40" s="334"/>
    </row>
    <row r="41" spans="1:84" x14ac:dyDescent="0.25">
      <c r="A41" s="233" t="s">
        <v>156</v>
      </c>
      <c r="B41" s="234"/>
      <c r="C41" s="234"/>
      <c r="D41" s="235"/>
      <c r="E41" s="236"/>
      <c r="F41" s="237"/>
      <c r="G41" s="236"/>
      <c r="H41" s="236"/>
      <c r="I41" s="236"/>
      <c r="J41" s="549"/>
      <c r="K41" s="549"/>
      <c r="L41" s="549"/>
      <c r="M41" s="549"/>
      <c r="N41" s="549"/>
      <c r="O41" s="549"/>
      <c r="P41" s="549"/>
      <c r="Q41" s="549"/>
      <c r="R41" s="549"/>
      <c r="S41" s="549"/>
      <c r="T41" s="549"/>
      <c r="U41" s="549"/>
      <c r="V41" s="549"/>
      <c r="W41" s="549"/>
      <c r="X41" s="549"/>
      <c r="Y41" s="549"/>
      <c r="Z41" s="549"/>
      <c r="AA41" s="549"/>
      <c r="AB41" s="549"/>
      <c r="AC41" s="549"/>
      <c r="AD41" s="549"/>
      <c r="AE41" s="549"/>
      <c r="AF41" s="549"/>
      <c r="AG41" s="549"/>
      <c r="AH41" s="549"/>
      <c r="AI41" s="549"/>
      <c r="AJ41" s="549"/>
      <c r="AK41" s="549"/>
      <c r="AL41" s="549"/>
      <c r="AM41" s="549"/>
      <c r="AN41" s="549"/>
      <c r="AO41" s="549"/>
      <c r="AP41" s="549"/>
      <c r="AQ41" s="549"/>
      <c r="AR41" s="549"/>
      <c r="AS41" s="549"/>
      <c r="AT41" s="549"/>
      <c r="AU41" s="549"/>
      <c r="AV41" s="549"/>
      <c r="AW41" s="549"/>
      <c r="AX41" s="549"/>
      <c r="AY41" s="549"/>
      <c r="AZ41" s="549"/>
      <c r="BA41" s="549"/>
      <c r="BB41" s="549"/>
      <c r="BC41" s="549"/>
      <c r="BD41" s="549"/>
      <c r="BE41" s="549"/>
      <c r="BF41" s="549"/>
      <c r="BG41" s="549"/>
      <c r="BH41" s="549"/>
      <c r="BI41" s="549"/>
      <c r="BJ41" s="549"/>
      <c r="BK41" s="549"/>
      <c r="BL41" s="549"/>
      <c r="BM41" s="549"/>
      <c r="BN41" s="549"/>
      <c r="BO41" s="549"/>
      <c r="BP41" s="549"/>
      <c r="BQ41" s="549"/>
      <c r="BR41" s="549"/>
      <c r="BS41" s="549"/>
      <c r="BT41" s="549"/>
      <c r="BU41" s="549"/>
      <c r="BV41" s="549"/>
      <c r="BW41" s="549"/>
      <c r="BX41" s="549"/>
      <c r="BY41" s="549"/>
      <c r="BZ41" s="549"/>
      <c r="CA41" s="549"/>
      <c r="CB41" s="549"/>
      <c r="CC41" s="549"/>
      <c r="CD41" s="549"/>
      <c r="CE41" s="549"/>
      <c r="CF41" s="549"/>
    </row>
    <row r="42" spans="1:84" x14ac:dyDescent="0.25">
      <c r="A42" s="116"/>
      <c r="B42" s="113"/>
      <c r="C42" s="9"/>
      <c r="D42" s="114"/>
      <c r="E42" s="115"/>
      <c r="F42" s="115"/>
      <c r="G42" s="115"/>
      <c r="H42" s="115"/>
      <c r="I42" s="115"/>
      <c r="BT42" s="334"/>
      <c r="BU42" s="334"/>
      <c r="BV42" s="334"/>
      <c r="BW42" s="334"/>
      <c r="BX42" s="334"/>
      <c r="BY42" s="334"/>
      <c r="BZ42" s="334"/>
      <c r="CA42" s="334"/>
      <c r="CB42" s="334"/>
      <c r="CC42" s="334"/>
      <c r="CD42" s="334"/>
    </row>
    <row r="43" spans="1:84" x14ac:dyDescent="0.25">
      <c r="A43" s="116"/>
      <c r="B43" s="113"/>
      <c r="C43" s="9"/>
      <c r="D43" s="114"/>
      <c r="E43" s="116" t="s">
        <v>58</v>
      </c>
      <c r="F43" s="115"/>
      <c r="G43" s="115"/>
      <c r="H43" s="115"/>
      <c r="I43" s="115"/>
      <c r="BT43" s="334"/>
      <c r="BU43" s="334"/>
      <c r="BV43" s="334"/>
      <c r="BW43" s="334"/>
      <c r="BX43" s="334"/>
      <c r="BY43" s="334"/>
      <c r="BZ43" s="334"/>
      <c r="CA43" s="334"/>
      <c r="CB43" s="334"/>
      <c r="CC43" s="334"/>
      <c r="CD43" s="334"/>
    </row>
    <row r="44" spans="1:84" x14ac:dyDescent="0.25">
      <c r="A44" s="333"/>
      <c r="B44" s="333"/>
      <c r="C44" s="337"/>
      <c r="D44" s="344"/>
      <c r="E44" s="59" t="s">
        <v>199</v>
      </c>
      <c r="F44" s="339"/>
      <c r="G44" s="59"/>
      <c r="H44" s="339"/>
      <c r="I44" s="339"/>
      <c r="J44" s="344"/>
      <c r="K44" s="344"/>
      <c r="L44" s="769"/>
      <c r="M44" s="769"/>
      <c r="N44" s="769"/>
      <c r="O44" s="769"/>
      <c r="P44" s="769"/>
      <c r="Q44" s="769"/>
      <c r="R44" s="769"/>
      <c r="S44" s="769"/>
      <c r="T44" s="769"/>
      <c r="U44" s="769"/>
      <c r="V44" s="769"/>
      <c r="W44" s="769"/>
      <c r="X44" s="769"/>
      <c r="Y44" s="769"/>
      <c r="Z44" s="769"/>
      <c r="AA44" s="769"/>
      <c r="AB44" s="769"/>
      <c r="AC44" s="769"/>
      <c r="AD44" s="769"/>
      <c r="AE44" s="769"/>
      <c r="AF44" s="769"/>
      <c r="AG44" s="769"/>
      <c r="AH44" s="769"/>
      <c r="AI44" s="769"/>
      <c r="AJ44" s="769"/>
      <c r="AK44" s="769"/>
      <c r="AL44" s="769"/>
      <c r="AM44" s="769"/>
      <c r="AN44" s="769"/>
      <c r="AO44" s="769"/>
      <c r="AP44" s="769"/>
      <c r="AQ44" s="769"/>
      <c r="AR44" s="769"/>
      <c r="AS44" s="769"/>
      <c r="AT44" s="769"/>
      <c r="AU44" s="769"/>
      <c r="AV44" s="769"/>
      <c r="AW44" s="769"/>
      <c r="AX44" s="769"/>
      <c r="AY44" s="769"/>
      <c r="AZ44" s="769"/>
      <c r="BA44" s="769"/>
      <c r="BB44" s="769"/>
      <c r="BC44" s="769"/>
      <c r="BD44" s="769"/>
      <c r="BE44" s="769"/>
      <c r="BF44" s="769"/>
      <c r="BG44" s="769"/>
      <c r="BH44" s="769"/>
      <c r="BI44" s="769"/>
      <c r="BJ44" s="769"/>
      <c r="BK44" s="769"/>
      <c r="BL44" s="769"/>
      <c r="BM44" s="769"/>
      <c r="BN44" s="769"/>
      <c r="BO44" s="769"/>
      <c r="BP44" s="769"/>
      <c r="BQ44" s="769"/>
      <c r="BR44" s="769"/>
      <c r="BS44" s="769"/>
      <c r="BT44" s="769"/>
      <c r="BU44" s="769"/>
      <c r="BV44" s="769"/>
      <c r="BW44" s="769"/>
      <c r="BX44" s="769"/>
      <c r="BY44" s="769"/>
      <c r="BZ44" s="769"/>
      <c r="CA44" s="769"/>
      <c r="CB44" s="769"/>
      <c r="CC44" s="769"/>
      <c r="CD44" s="769"/>
      <c r="CE44" s="769"/>
      <c r="CF44" s="769"/>
    </row>
    <row r="45" spans="1:84" x14ac:dyDescent="0.25">
      <c r="A45" s="116"/>
      <c r="B45" s="113"/>
      <c r="C45" s="9"/>
      <c r="D45" s="114"/>
      <c r="E45" s="115"/>
      <c r="F45" s="115"/>
      <c r="G45" s="115"/>
      <c r="H45" s="115"/>
      <c r="I45" s="115"/>
      <c r="BT45" s="334"/>
      <c r="BU45" s="334"/>
      <c r="BV45" s="334"/>
      <c r="BW45" s="334"/>
      <c r="BX45" s="334"/>
      <c r="BY45" s="334"/>
      <c r="BZ45" s="334"/>
      <c r="CA45" s="334"/>
      <c r="CB45" s="334"/>
      <c r="CC45" s="334"/>
      <c r="CD45" s="334"/>
    </row>
    <row r="46" spans="1:84" x14ac:dyDescent="0.25">
      <c r="A46" s="116"/>
      <c r="B46" s="113"/>
      <c r="C46" s="9"/>
      <c r="D46" s="114"/>
      <c r="E46" s="116" t="s">
        <v>39</v>
      </c>
      <c r="F46" s="115"/>
      <c r="G46" s="115"/>
      <c r="H46" s="115"/>
      <c r="I46" s="115"/>
      <c r="BT46" s="334"/>
      <c r="BU46" s="334"/>
      <c r="BV46" s="334"/>
      <c r="BW46" s="334"/>
      <c r="BX46" s="334"/>
      <c r="BY46" s="334"/>
      <c r="BZ46" s="334"/>
      <c r="CA46" s="334"/>
      <c r="CB46" s="334"/>
      <c r="CC46" s="334"/>
      <c r="CD46" s="334"/>
    </row>
    <row r="47" spans="1:84" x14ac:dyDescent="0.25">
      <c r="A47" s="182"/>
      <c r="B47" s="179"/>
      <c r="C47" s="183"/>
      <c r="D47" s="180"/>
      <c r="E47" s="59" t="s">
        <v>91</v>
      </c>
      <c r="F47" s="181"/>
      <c r="G47" s="59" t="s">
        <v>40</v>
      </c>
      <c r="H47" s="181"/>
      <c r="I47" s="322" t="s">
        <v>219</v>
      </c>
      <c r="L47" s="770">
        <v>0</v>
      </c>
      <c r="M47" s="770">
        <v>0</v>
      </c>
      <c r="N47" s="770">
        <v>0</v>
      </c>
      <c r="O47" s="770">
        <v>0</v>
      </c>
      <c r="P47" s="770">
        <v>0</v>
      </c>
      <c r="Q47" s="770">
        <v>0</v>
      </c>
      <c r="R47" s="770">
        <v>0</v>
      </c>
      <c r="S47" s="770">
        <v>0</v>
      </c>
      <c r="T47" s="770">
        <v>0</v>
      </c>
      <c r="U47" s="770">
        <v>0</v>
      </c>
      <c r="V47" s="770">
        <v>0</v>
      </c>
      <c r="W47" s="770">
        <v>0</v>
      </c>
      <c r="X47" s="770">
        <v>0</v>
      </c>
      <c r="Y47" s="770"/>
      <c r="Z47" s="770"/>
      <c r="AA47" s="770"/>
      <c r="AB47" s="770"/>
      <c r="AC47" s="770"/>
      <c r="AD47" s="770"/>
      <c r="AE47" s="770"/>
      <c r="AF47" s="770"/>
      <c r="AG47" s="770"/>
      <c r="AH47" s="770"/>
      <c r="AI47" s="770"/>
      <c r="AJ47" s="770"/>
      <c r="AK47" s="770"/>
      <c r="AL47" s="770"/>
      <c r="AM47" s="770"/>
      <c r="AN47" s="770"/>
      <c r="AO47" s="770"/>
      <c r="AP47" s="770"/>
      <c r="AQ47" s="770"/>
      <c r="AR47" s="770"/>
      <c r="AS47" s="770"/>
      <c r="AT47" s="770"/>
      <c r="AU47" s="770"/>
      <c r="AV47" s="770"/>
      <c r="AW47" s="770"/>
      <c r="AX47" s="770"/>
      <c r="AY47" s="770"/>
      <c r="AZ47" s="770"/>
      <c r="BA47" s="770"/>
      <c r="BB47" s="770"/>
      <c r="BC47" s="770"/>
      <c r="BD47" s="770"/>
      <c r="BE47" s="770"/>
      <c r="BF47" s="770"/>
      <c r="BG47" s="770"/>
      <c r="BH47" s="770"/>
      <c r="BI47" s="770"/>
      <c r="BJ47" s="770"/>
      <c r="BK47" s="770"/>
      <c r="BL47" s="770"/>
      <c r="BM47" s="770"/>
      <c r="BN47" s="770"/>
      <c r="BO47" s="770"/>
      <c r="BP47" s="770"/>
      <c r="BQ47" s="770"/>
      <c r="BR47" s="770"/>
      <c r="BS47" s="770"/>
      <c r="BT47" s="770"/>
      <c r="BU47" s="770"/>
      <c r="BV47" s="770"/>
      <c r="BW47" s="770"/>
      <c r="BX47" s="770"/>
      <c r="BY47" s="770"/>
      <c r="BZ47" s="770"/>
      <c r="CA47" s="770"/>
      <c r="CB47" s="770"/>
      <c r="CC47" s="770"/>
      <c r="CD47" s="770"/>
      <c r="CE47" s="770"/>
      <c r="CF47" s="770"/>
    </row>
    <row r="48" spans="1:84" x14ac:dyDescent="0.25">
      <c r="A48" s="116"/>
      <c r="B48" s="113"/>
      <c r="D48" s="114"/>
      <c r="E48" s="59" t="s">
        <v>111</v>
      </c>
      <c r="F48" s="115"/>
      <c r="G48" s="59" t="s">
        <v>40</v>
      </c>
      <c r="H48" s="115"/>
      <c r="I48" s="322" t="s">
        <v>220</v>
      </c>
      <c r="L48" s="770">
        <v>174325</v>
      </c>
      <c r="M48" s="770">
        <v>215978.20948915038</v>
      </c>
      <c r="N48" s="770">
        <v>261956.41897830076</v>
      </c>
      <c r="O48" s="770">
        <v>313681.90465359495</v>
      </c>
      <c r="P48" s="770">
        <v>352954.95859224425</v>
      </c>
      <c r="Q48" s="770">
        <v>420555.1441100926</v>
      </c>
      <c r="R48" s="770">
        <v>482009.85821722751</v>
      </c>
      <c r="S48" s="770">
        <v>499127.80655750789</v>
      </c>
      <c r="T48" s="770">
        <v>542146.10643250227</v>
      </c>
      <c r="U48" s="770">
        <v>585164.40630749671</v>
      </c>
      <c r="V48" s="770">
        <v>605649.31100987503</v>
      </c>
      <c r="W48" s="770">
        <v>648667.61088486947</v>
      </c>
      <c r="X48" s="770">
        <v>691685.91075986391</v>
      </c>
      <c r="Y48" s="770"/>
      <c r="Z48" s="770"/>
      <c r="AA48" s="770"/>
      <c r="AB48" s="770"/>
      <c r="AC48" s="770"/>
      <c r="AD48" s="770"/>
      <c r="AE48" s="770"/>
      <c r="AF48" s="770"/>
      <c r="AG48" s="770"/>
      <c r="AH48" s="770"/>
      <c r="AI48" s="770"/>
      <c r="AJ48" s="770"/>
      <c r="AK48" s="770"/>
      <c r="AL48" s="770"/>
      <c r="AM48" s="770"/>
      <c r="AN48" s="770"/>
      <c r="AO48" s="770"/>
      <c r="AP48" s="770"/>
      <c r="AQ48" s="770"/>
      <c r="AR48" s="770"/>
      <c r="AS48" s="770"/>
      <c r="AT48" s="770"/>
      <c r="AU48" s="770"/>
      <c r="AV48" s="770"/>
      <c r="AW48" s="770"/>
      <c r="AX48" s="770"/>
      <c r="AY48" s="770"/>
      <c r="AZ48" s="770"/>
      <c r="BA48" s="770"/>
      <c r="BB48" s="770"/>
      <c r="BC48" s="770"/>
      <c r="BD48" s="770"/>
      <c r="BE48" s="770"/>
      <c r="BF48" s="770"/>
      <c r="BG48" s="770"/>
      <c r="BH48" s="770"/>
      <c r="BI48" s="770"/>
      <c r="BJ48" s="770"/>
      <c r="BK48" s="770"/>
      <c r="BL48" s="770"/>
      <c r="BM48" s="770"/>
      <c r="BN48" s="770"/>
      <c r="BO48" s="770"/>
      <c r="BP48" s="770"/>
      <c r="BQ48" s="770"/>
      <c r="BR48" s="770"/>
      <c r="BS48" s="770"/>
      <c r="BT48" s="770"/>
      <c r="BU48" s="770"/>
      <c r="BV48" s="770"/>
      <c r="BW48" s="770"/>
      <c r="BX48" s="770"/>
      <c r="BY48" s="770"/>
      <c r="BZ48" s="770"/>
      <c r="CA48" s="770"/>
      <c r="CB48" s="770"/>
      <c r="CC48" s="770"/>
      <c r="CD48" s="770"/>
      <c r="CE48" s="770"/>
      <c r="CF48" s="770"/>
    </row>
    <row r="49" spans="1:84" x14ac:dyDescent="0.25">
      <c r="A49" s="116"/>
      <c r="B49" s="113"/>
      <c r="C49" s="9"/>
      <c r="D49" s="114"/>
      <c r="E49" s="115"/>
      <c r="F49" s="115"/>
      <c r="G49" s="115"/>
      <c r="H49" s="115"/>
      <c r="I49" s="115"/>
      <c r="BT49" s="334"/>
      <c r="BU49" s="334"/>
      <c r="BV49" s="334"/>
      <c r="BW49" s="334"/>
      <c r="BX49" s="334"/>
      <c r="BY49" s="334"/>
      <c r="BZ49" s="334"/>
      <c r="CA49" s="334"/>
      <c r="CB49" s="334"/>
      <c r="CC49" s="334"/>
      <c r="CD49" s="334"/>
      <c r="CE49" s="334"/>
      <c r="CF49" s="334"/>
    </row>
    <row r="50" spans="1:84" x14ac:dyDescent="0.25">
      <c r="A50" s="116"/>
      <c r="B50" s="113"/>
      <c r="C50" s="9"/>
      <c r="D50" s="114"/>
      <c r="E50" s="116" t="s">
        <v>57</v>
      </c>
      <c r="F50" s="115"/>
      <c r="G50" s="115"/>
      <c r="H50" s="115"/>
      <c r="I50" s="115"/>
      <c r="BT50" s="334"/>
      <c r="BU50" s="334"/>
      <c r="BV50" s="334"/>
      <c r="BW50" s="334"/>
      <c r="BX50" s="334"/>
      <c r="BY50" s="334"/>
      <c r="BZ50" s="334"/>
      <c r="CA50" s="334"/>
      <c r="CB50" s="334"/>
      <c r="CC50" s="334"/>
      <c r="CD50" s="334"/>
      <c r="CE50" s="334"/>
      <c r="CF50" s="334"/>
    </row>
    <row r="51" spans="1:84" x14ac:dyDescent="0.25">
      <c r="A51" s="116"/>
      <c r="B51" s="113"/>
      <c r="D51" s="114"/>
      <c r="E51" s="59" t="s">
        <v>92</v>
      </c>
      <c r="F51" s="115"/>
      <c r="G51" s="59" t="s">
        <v>40</v>
      </c>
      <c r="H51" s="115"/>
      <c r="I51" s="322" t="s">
        <v>220</v>
      </c>
      <c r="L51" s="770">
        <v>4325</v>
      </c>
      <c r="M51" s="770">
        <v>7663.0349148583955</v>
      </c>
      <c r="N51" s="770">
        <v>15326.069829716791</v>
      </c>
      <c r="O51" s="770">
        <v>23946.984108932484</v>
      </c>
      <c r="P51" s="770">
        <v>10536.673007930294</v>
      </c>
      <c r="Q51" s="770">
        <v>21803.370594238353</v>
      </c>
      <c r="R51" s="770">
        <v>32045.822945427495</v>
      </c>
      <c r="S51" s="770">
        <v>8193.9618809513086</v>
      </c>
      <c r="T51" s="770">
        <v>15363.678526783709</v>
      </c>
      <c r="U51" s="770">
        <v>22533.39517261611</v>
      </c>
      <c r="V51" s="770">
        <v>7169.7166458324064</v>
      </c>
      <c r="W51" s="770">
        <v>14339.433291664811</v>
      </c>
      <c r="X51" s="770">
        <v>21509.149937497212</v>
      </c>
      <c r="Y51" s="770"/>
      <c r="Z51" s="770"/>
      <c r="AA51" s="770"/>
      <c r="AB51" s="770"/>
      <c r="AC51" s="770"/>
      <c r="AD51" s="770"/>
      <c r="AE51" s="770"/>
      <c r="AF51" s="770"/>
      <c r="AG51" s="770"/>
      <c r="AH51" s="770"/>
      <c r="AI51" s="770"/>
      <c r="AJ51" s="770"/>
      <c r="AK51" s="770"/>
      <c r="AL51" s="770"/>
      <c r="AM51" s="770"/>
      <c r="AN51" s="770"/>
      <c r="AO51" s="770"/>
      <c r="AP51" s="770"/>
      <c r="AQ51" s="770"/>
      <c r="AR51" s="770"/>
      <c r="AS51" s="770"/>
      <c r="AT51" s="770"/>
      <c r="AU51" s="770"/>
      <c r="AV51" s="770"/>
      <c r="AW51" s="770"/>
      <c r="AX51" s="770"/>
      <c r="AY51" s="770"/>
      <c r="AZ51" s="770"/>
      <c r="BA51" s="770"/>
      <c r="BB51" s="770"/>
      <c r="BC51" s="770"/>
      <c r="BD51" s="770"/>
      <c r="BE51" s="770"/>
      <c r="BF51" s="770"/>
      <c r="BG51" s="770"/>
      <c r="BH51" s="770"/>
      <c r="BI51" s="770"/>
      <c r="BJ51" s="770"/>
      <c r="BK51" s="770"/>
      <c r="BL51" s="770"/>
      <c r="BM51" s="770"/>
      <c r="BN51" s="770"/>
      <c r="BO51" s="770"/>
      <c r="BP51" s="770"/>
      <c r="BQ51" s="770"/>
      <c r="BR51" s="770"/>
      <c r="BS51" s="770"/>
      <c r="BT51" s="770"/>
      <c r="BU51" s="770"/>
      <c r="BV51" s="770"/>
      <c r="BW51" s="770"/>
      <c r="BX51" s="770"/>
      <c r="BY51" s="770"/>
      <c r="BZ51" s="770"/>
      <c r="CA51" s="770"/>
      <c r="CB51" s="770"/>
      <c r="CC51" s="770"/>
      <c r="CD51" s="770"/>
      <c r="CE51" s="770"/>
      <c r="CF51" s="770"/>
    </row>
    <row r="52" spans="1:84" x14ac:dyDescent="0.25">
      <c r="A52" s="182"/>
      <c r="B52" s="179"/>
      <c r="C52" s="183"/>
      <c r="D52" s="180"/>
      <c r="E52" s="59" t="s">
        <v>110</v>
      </c>
      <c r="F52" s="181"/>
      <c r="G52" s="59" t="s">
        <v>40</v>
      </c>
      <c r="H52" s="181"/>
      <c r="I52" s="322" t="s">
        <v>220</v>
      </c>
      <c r="L52" s="770">
        <v>0</v>
      </c>
      <c r="M52" s="770">
        <v>0</v>
      </c>
      <c r="N52" s="770">
        <v>0</v>
      </c>
      <c r="O52" s="770">
        <v>0</v>
      </c>
      <c r="P52" s="770">
        <v>0</v>
      </c>
      <c r="Q52" s="770">
        <v>0</v>
      </c>
      <c r="R52" s="770">
        <v>0</v>
      </c>
      <c r="S52" s="770">
        <v>0</v>
      </c>
      <c r="T52" s="770">
        <v>0</v>
      </c>
      <c r="U52" s="770">
        <v>0</v>
      </c>
      <c r="V52" s="770">
        <v>0</v>
      </c>
      <c r="W52" s="770">
        <v>0</v>
      </c>
      <c r="X52" s="770">
        <v>0</v>
      </c>
      <c r="Y52" s="770"/>
      <c r="Z52" s="770"/>
      <c r="AA52" s="770"/>
      <c r="AB52" s="770"/>
      <c r="AC52" s="770"/>
      <c r="AD52" s="770"/>
      <c r="AE52" s="770"/>
      <c r="AF52" s="770"/>
      <c r="AG52" s="770"/>
      <c r="AH52" s="770"/>
      <c r="AI52" s="770"/>
      <c r="AJ52" s="770"/>
      <c r="AK52" s="770"/>
      <c r="AL52" s="770"/>
      <c r="AM52" s="770"/>
      <c r="AN52" s="770"/>
      <c r="AO52" s="770"/>
      <c r="AP52" s="770"/>
      <c r="AQ52" s="770"/>
      <c r="AR52" s="770"/>
      <c r="AS52" s="770"/>
      <c r="AT52" s="770"/>
      <c r="AU52" s="770"/>
      <c r="AV52" s="770"/>
      <c r="AW52" s="770"/>
      <c r="AX52" s="770"/>
      <c r="AY52" s="770"/>
      <c r="AZ52" s="770"/>
      <c r="BA52" s="770"/>
      <c r="BB52" s="770"/>
      <c r="BC52" s="770"/>
      <c r="BD52" s="770"/>
      <c r="BE52" s="770"/>
      <c r="BF52" s="770"/>
      <c r="BG52" s="770"/>
      <c r="BH52" s="770"/>
      <c r="BI52" s="770"/>
      <c r="BJ52" s="770"/>
      <c r="BK52" s="770"/>
      <c r="BL52" s="770"/>
      <c r="BM52" s="770"/>
      <c r="BN52" s="770"/>
      <c r="BO52" s="770"/>
      <c r="BP52" s="770"/>
      <c r="BQ52" s="770"/>
      <c r="BR52" s="770"/>
      <c r="BS52" s="770"/>
      <c r="BT52" s="770"/>
      <c r="BU52" s="770"/>
      <c r="BV52" s="770"/>
      <c r="BW52" s="770"/>
      <c r="BX52" s="770"/>
      <c r="BY52" s="770"/>
      <c r="BZ52" s="770"/>
      <c r="CA52" s="770"/>
      <c r="CB52" s="770"/>
      <c r="CC52" s="770"/>
      <c r="CD52" s="770"/>
      <c r="CE52" s="770"/>
      <c r="CF52" s="770"/>
    </row>
    <row r="53" spans="1:84" x14ac:dyDescent="0.25">
      <c r="A53" s="116"/>
      <c r="B53" s="113"/>
      <c r="C53" s="9"/>
      <c r="D53" s="114"/>
      <c r="E53" s="115"/>
      <c r="F53" s="115"/>
      <c r="G53" s="115"/>
      <c r="H53" s="115"/>
      <c r="I53" s="115"/>
      <c r="BT53" s="334"/>
      <c r="BU53" s="334"/>
      <c r="BV53" s="334"/>
      <c r="BW53" s="334"/>
      <c r="BX53" s="334"/>
      <c r="BY53" s="334"/>
      <c r="BZ53" s="334"/>
      <c r="CA53" s="334"/>
      <c r="CB53" s="334"/>
      <c r="CC53" s="334"/>
      <c r="CD53" s="334"/>
      <c r="CE53" s="334"/>
      <c r="CF53" s="334"/>
    </row>
    <row r="54" spans="1:84" x14ac:dyDescent="0.25">
      <c r="A54" s="53"/>
      <c r="B54" s="56"/>
      <c r="C54" s="57"/>
      <c r="D54" s="58"/>
      <c r="E54" s="127" t="s">
        <v>66</v>
      </c>
      <c r="F54" s="128"/>
      <c r="G54" s="129" t="s">
        <v>40</v>
      </c>
      <c r="H54" s="129"/>
      <c r="I54" s="129"/>
      <c r="J54" s="553"/>
      <c r="K54" s="553"/>
      <c r="L54" s="771">
        <f t="shared" ref="L54:AQ54" si="27" xml:space="preserve"> SUM(L47:L48) - SUM(L51:L52)</f>
        <v>170000</v>
      </c>
      <c r="M54" s="771">
        <f t="shared" si="27"/>
        <v>208315.17457429197</v>
      </c>
      <c r="N54" s="771">
        <f t="shared" si="27"/>
        <v>246630.34914858398</v>
      </c>
      <c r="O54" s="771">
        <f t="shared" si="27"/>
        <v>289734.92054466245</v>
      </c>
      <c r="P54" s="771">
        <f t="shared" si="27"/>
        <v>342418.28558431397</v>
      </c>
      <c r="Q54" s="771">
        <f t="shared" si="27"/>
        <v>398751.77351585426</v>
      </c>
      <c r="R54" s="771">
        <f t="shared" si="27"/>
        <v>449964.03527180001</v>
      </c>
      <c r="S54" s="771">
        <f t="shared" si="27"/>
        <v>490933.84467655659</v>
      </c>
      <c r="T54" s="771">
        <f t="shared" si="27"/>
        <v>526782.42790571856</v>
      </c>
      <c r="U54" s="771">
        <f t="shared" si="27"/>
        <v>562631.01113488059</v>
      </c>
      <c r="V54" s="771">
        <f t="shared" si="27"/>
        <v>598479.59436404263</v>
      </c>
      <c r="W54" s="771">
        <f t="shared" si="27"/>
        <v>634328.17759320466</v>
      </c>
      <c r="X54" s="771">
        <f t="shared" si="27"/>
        <v>670176.76082236669</v>
      </c>
      <c r="Y54" s="771">
        <f t="shared" si="27"/>
        <v>0</v>
      </c>
      <c r="Z54" s="771">
        <f t="shared" si="27"/>
        <v>0</v>
      </c>
      <c r="AA54" s="771">
        <f t="shared" si="27"/>
        <v>0</v>
      </c>
      <c r="AB54" s="771">
        <f t="shared" si="27"/>
        <v>0</v>
      </c>
      <c r="AC54" s="771">
        <f t="shared" si="27"/>
        <v>0</v>
      </c>
      <c r="AD54" s="771">
        <f t="shared" si="27"/>
        <v>0</v>
      </c>
      <c r="AE54" s="771">
        <f t="shared" si="27"/>
        <v>0</v>
      </c>
      <c r="AF54" s="771">
        <f t="shared" si="27"/>
        <v>0</v>
      </c>
      <c r="AG54" s="771">
        <f t="shared" si="27"/>
        <v>0</v>
      </c>
      <c r="AH54" s="771">
        <f t="shared" si="27"/>
        <v>0</v>
      </c>
      <c r="AI54" s="771">
        <f t="shared" si="27"/>
        <v>0</v>
      </c>
      <c r="AJ54" s="771">
        <f t="shared" si="27"/>
        <v>0</v>
      </c>
      <c r="AK54" s="771">
        <f t="shared" si="27"/>
        <v>0</v>
      </c>
      <c r="AL54" s="771">
        <f t="shared" si="27"/>
        <v>0</v>
      </c>
      <c r="AM54" s="771">
        <f t="shared" si="27"/>
        <v>0</v>
      </c>
      <c r="AN54" s="771">
        <f t="shared" si="27"/>
        <v>0</v>
      </c>
      <c r="AO54" s="771">
        <f t="shared" si="27"/>
        <v>0</v>
      </c>
      <c r="AP54" s="771">
        <f t="shared" si="27"/>
        <v>0</v>
      </c>
      <c r="AQ54" s="771">
        <f t="shared" si="27"/>
        <v>0</v>
      </c>
      <c r="AR54" s="771">
        <f t="shared" ref="AR54:BW54" si="28" xml:space="preserve"> SUM(AR47:AR48) - SUM(AR51:AR52)</f>
        <v>0</v>
      </c>
      <c r="AS54" s="771">
        <f t="shared" si="28"/>
        <v>0</v>
      </c>
      <c r="AT54" s="771">
        <f t="shared" si="28"/>
        <v>0</v>
      </c>
      <c r="AU54" s="771">
        <f t="shared" si="28"/>
        <v>0</v>
      </c>
      <c r="AV54" s="771">
        <f t="shared" si="28"/>
        <v>0</v>
      </c>
      <c r="AW54" s="771">
        <f t="shared" si="28"/>
        <v>0</v>
      </c>
      <c r="AX54" s="771">
        <f t="shared" si="28"/>
        <v>0</v>
      </c>
      <c r="AY54" s="771">
        <f t="shared" si="28"/>
        <v>0</v>
      </c>
      <c r="AZ54" s="771">
        <f t="shared" si="28"/>
        <v>0</v>
      </c>
      <c r="BA54" s="771">
        <f t="shared" si="28"/>
        <v>0</v>
      </c>
      <c r="BB54" s="771">
        <f t="shared" si="28"/>
        <v>0</v>
      </c>
      <c r="BC54" s="771">
        <f t="shared" si="28"/>
        <v>0</v>
      </c>
      <c r="BD54" s="771">
        <f t="shared" si="28"/>
        <v>0</v>
      </c>
      <c r="BE54" s="771">
        <f t="shared" si="28"/>
        <v>0</v>
      </c>
      <c r="BF54" s="771">
        <f t="shared" si="28"/>
        <v>0</v>
      </c>
      <c r="BG54" s="771">
        <f t="shared" si="28"/>
        <v>0</v>
      </c>
      <c r="BH54" s="771">
        <f t="shared" si="28"/>
        <v>0</v>
      </c>
      <c r="BI54" s="771">
        <f t="shared" si="28"/>
        <v>0</v>
      </c>
      <c r="BJ54" s="771">
        <f t="shared" si="28"/>
        <v>0</v>
      </c>
      <c r="BK54" s="771">
        <f t="shared" si="28"/>
        <v>0</v>
      </c>
      <c r="BL54" s="771">
        <f t="shared" si="28"/>
        <v>0</v>
      </c>
      <c r="BM54" s="771">
        <f t="shared" si="28"/>
        <v>0</v>
      </c>
      <c r="BN54" s="771">
        <f t="shared" si="28"/>
        <v>0</v>
      </c>
      <c r="BO54" s="771">
        <f t="shared" si="28"/>
        <v>0</v>
      </c>
      <c r="BP54" s="771">
        <f t="shared" si="28"/>
        <v>0</v>
      </c>
      <c r="BQ54" s="771">
        <f t="shared" si="28"/>
        <v>0</v>
      </c>
      <c r="BR54" s="771">
        <f t="shared" si="28"/>
        <v>0</v>
      </c>
      <c r="BS54" s="771">
        <f t="shared" si="28"/>
        <v>0</v>
      </c>
      <c r="BT54" s="771">
        <f t="shared" si="28"/>
        <v>0</v>
      </c>
      <c r="BU54" s="771">
        <f t="shared" si="28"/>
        <v>0</v>
      </c>
      <c r="BV54" s="771">
        <f t="shared" si="28"/>
        <v>0</v>
      </c>
      <c r="BW54" s="771">
        <f t="shared" si="28"/>
        <v>0</v>
      </c>
      <c r="BX54" s="771">
        <f t="shared" ref="BX54:CE54" si="29" xml:space="preserve"> SUM(BX47:BX48) - SUM(BX51:BX52)</f>
        <v>0</v>
      </c>
      <c r="BY54" s="771">
        <f t="shared" si="29"/>
        <v>0</v>
      </c>
      <c r="BZ54" s="771">
        <f t="shared" si="29"/>
        <v>0</v>
      </c>
      <c r="CA54" s="771">
        <f t="shared" si="29"/>
        <v>0</v>
      </c>
      <c r="CB54" s="771">
        <f t="shared" si="29"/>
        <v>0</v>
      </c>
      <c r="CC54" s="771">
        <f t="shared" si="29"/>
        <v>0</v>
      </c>
      <c r="CD54" s="771">
        <f t="shared" si="29"/>
        <v>0</v>
      </c>
      <c r="CE54" s="771">
        <f t="shared" si="29"/>
        <v>0</v>
      </c>
      <c r="CF54" s="771">
        <f t="shared" ref="CF54" si="30" xml:space="preserve"> SUM(CF47:CF48) - SUM(CF51:CF52)</f>
        <v>0</v>
      </c>
    </row>
    <row r="55" spans="1:84" x14ac:dyDescent="0.25">
      <c r="A55" s="116"/>
      <c r="B55" s="113"/>
      <c r="C55" s="9"/>
      <c r="D55" s="114"/>
      <c r="E55" s="115"/>
      <c r="F55" s="115"/>
      <c r="G55" s="115"/>
      <c r="H55" s="115"/>
      <c r="I55" s="115"/>
      <c r="BT55" s="334"/>
      <c r="BU55" s="334"/>
      <c r="BV55" s="334"/>
      <c r="BW55" s="334"/>
      <c r="BX55" s="334"/>
      <c r="BY55" s="334"/>
      <c r="BZ55" s="334"/>
      <c r="CA55" s="334"/>
      <c r="CB55" s="334"/>
      <c r="CC55" s="334"/>
      <c r="CD55" s="334"/>
      <c r="CE55" s="334"/>
      <c r="CF55" s="334"/>
    </row>
    <row r="56" spans="1:84" x14ac:dyDescent="0.25">
      <c r="A56" s="53"/>
      <c r="B56" s="56"/>
      <c r="C56" s="57"/>
      <c r="D56" s="58"/>
      <c r="E56" s="127" t="s">
        <v>67</v>
      </c>
      <c r="F56" s="128"/>
      <c r="G56" s="129" t="s">
        <v>40</v>
      </c>
      <c r="H56" s="129"/>
      <c r="I56" s="129"/>
      <c r="J56" s="553"/>
      <c r="K56" s="553"/>
      <c r="L56" s="771">
        <f t="shared" ref="L56:AQ56" si="31" xml:space="preserve"> SUM(L44:L44) + L54</f>
        <v>170000</v>
      </c>
      <c r="M56" s="771">
        <f t="shared" si="31"/>
        <v>208315.17457429197</v>
      </c>
      <c r="N56" s="771">
        <f t="shared" si="31"/>
        <v>246630.34914858398</v>
      </c>
      <c r="O56" s="771">
        <f t="shared" si="31"/>
        <v>289734.92054466245</v>
      </c>
      <c r="P56" s="771">
        <f t="shared" si="31"/>
        <v>342418.28558431397</v>
      </c>
      <c r="Q56" s="771">
        <f t="shared" si="31"/>
        <v>398751.77351585426</v>
      </c>
      <c r="R56" s="771">
        <f t="shared" si="31"/>
        <v>449964.03527180001</v>
      </c>
      <c r="S56" s="771">
        <f t="shared" si="31"/>
        <v>490933.84467655659</v>
      </c>
      <c r="T56" s="771">
        <f t="shared" si="31"/>
        <v>526782.42790571856</v>
      </c>
      <c r="U56" s="771">
        <f t="shared" si="31"/>
        <v>562631.01113488059</v>
      </c>
      <c r="V56" s="771">
        <f t="shared" si="31"/>
        <v>598479.59436404263</v>
      </c>
      <c r="W56" s="771">
        <f t="shared" si="31"/>
        <v>634328.17759320466</v>
      </c>
      <c r="X56" s="771">
        <f t="shared" si="31"/>
        <v>670176.76082236669</v>
      </c>
      <c r="Y56" s="771">
        <f t="shared" si="31"/>
        <v>0</v>
      </c>
      <c r="Z56" s="771">
        <f t="shared" si="31"/>
        <v>0</v>
      </c>
      <c r="AA56" s="771">
        <f t="shared" si="31"/>
        <v>0</v>
      </c>
      <c r="AB56" s="771">
        <f t="shared" si="31"/>
        <v>0</v>
      </c>
      <c r="AC56" s="771">
        <f t="shared" si="31"/>
        <v>0</v>
      </c>
      <c r="AD56" s="771">
        <f t="shared" si="31"/>
        <v>0</v>
      </c>
      <c r="AE56" s="771">
        <f t="shared" si="31"/>
        <v>0</v>
      </c>
      <c r="AF56" s="771">
        <f t="shared" si="31"/>
        <v>0</v>
      </c>
      <c r="AG56" s="771">
        <f t="shared" si="31"/>
        <v>0</v>
      </c>
      <c r="AH56" s="771">
        <f t="shared" si="31"/>
        <v>0</v>
      </c>
      <c r="AI56" s="771">
        <f t="shared" si="31"/>
        <v>0</v>
      </c>
      <c r="AJ56" s="771">
        <f t="shared" si="31"/>
        <v>0</v>
      </c>
      <c r="AK56" s="771">
        <f t="shared" si="31"/>
        <v>0</v>
      </c>
      <c r="AL56" s="771">
        <f t="shared" si="31"/>
        <v>0</v>
      </c>
      <c r="AM56" s="771">
        <f t="shared" si="31"/>
        <v>0</v>
      </c>
      <c r="AN56" s="771">
        <f t="shared" si="31"/>
        <v>0</v>
      </c>
      <c r="AO56" s="771">
        <f t="shared" si="31"/>
        <v>0</v>
      </c>
      <c r="AP56" s="771">
        <f t="shared" si="31"/>
        <v>0</v>
      </c>
      <c r="AQ56" s="771">
        <f t="shared" si="31"/>
        <v>0</v>
      </c>
      <c r="AR56" s="771">
        <f t="shared" ref="AR56:BW56" si="32" xml:space="preserve"> SUM(AR44:AR44) + AR54</f>
        <v>0</v>
      </c>
      <c r="AS56" s="771">
        <f t="shared" si="32"/>
        <v>0</v>
      </c>
      <c r="AT56" s="771">
        <f t="shared" si="32"/>
        <v>0</v>
      </c>
      <c r="AU56" s="771">
        <f t="shared" si="32"/>
        <v>0</v>
      </c>
      <c r="AV56" s="771">
        <f t="shared" si="32"/>
        <v>0</v>
      </c>
      <c r="AW56" s="771">
        <f t="shared" si="32"/>
        <v>0</v>
      </c>
      <c r="AX56" s="771">
        <f t="shared" si="32"/>
        <v>0</v>
      </c>
      <c r="AY56" s="771">
        <f t="shared" si="32"/>
        <v>0</v>
      </c>
      <c r="AZ56" s="771">
        <f t="shared" si="32"/>
        <v>0</v>
      </c>
      <c r="BA56" s="771">
        <f t="shared" si="32"/>
        <v>0</v>
      </c>
      <c r="BB56" s="771">
        <f t="shared" si="32"/>
        <v>0</v>
      </c>
      <c r="BC56" s="771">
        <f t="shared" si="32"/>
        <v>0</v>
      </c>
      <c r="BD56" s="771">
        <f t="shared" si="32"/>
        <v>0</v>
      </c>
      <c r="BE56" s="771">
        <f t="shared" si="32"/>
        <v>0</v>
      </c>
      <c r="BF56" s="771">
        <f t="shared" si="32"/>
        <v>0</v>
      </c>
      <c r="BG56" s="771">
        <f t="shared" si="32"/>
        <v>0</v>
      </c>
      <c r="BH56" s="771">
        <f t="shared" si="32"/>
        <v>0</v>
      </c>
      <c r="BI56" s="771">
        <f t="shared" si="32"/>
        <v>0</v>
      </c>
      <c r="BJ56" s="771">
        <f t="shared" si="32"/>
        <v>0</v>
      </c>
      <c r="BK56" s="771">
        <f t="shared" si="32"/>
        <v>0</v>
      </c>
      <c r="BL56" s="771">
        <f t="shared" si="32"/>
        <v>0</v>
      </c>
      <c r="BM56" s="771">
        <f t="shared" si="32"/>
        <v>0</v>
      </c>
      <c r="BN56" s="771">
        <f t="shared" si="32"/>
        <v>0</v>
      </c>
      <c r="BO56" s="771">
        <f t="shared" si="32"/>
        <v>0</v>
      </c>
      <c r="BP56" s="771">
        <f t="shared" si="32"/>
        <v>0</v>
      </c>
      <c r="BQ56" s="771">
        <f t="shared" si="32"/>
        <v>0</v>
      </c>
      <c r="BR56" s="771">
        <f t="shared" si="32"/>
        <v>0</v>
      </c>
      <c r="BS56" s="771">
        <f t="shared" si="32"/>
        <v>0</v>
      </c>
      <c r="BT56" s="771">
        <f t="shared" si="32"/>
        <v>0</v>
      </c>
      <c r="BU56" s="771">
        <f t="shared" si="32"/>
        <v>0</v>
      </c>
      <c r="BV56" s="771">
        <f t="shared" si="32"/>
        <v>0</v>
      </c>
      <c r="BW56" s="771">
        <f t="shared" si="32"/>
        <v>0</v>
      </c>
      <c r="BX56" s="771">
        <f t="shared" ref="BX56:CE56" si="33" xml:space="preserve"> SUM(BX44:BX44) + BX54</f>
        <v>0</v>
      </c>
      <c r="BY56" s="771">
        <f t="shared" si="33"/>
        <v>0</v>
      </c>
      <c r="BZ56" s="771">
        <f t="shared" si="33"/>
        <v>0</v>
      </c>
      <c r="CA56" s="771">
        <f t="shared" si="33"/>
        <v>0</v>
      </c>
      <c r="CB56" s="771">
        <f t="shared" si="33"/>
        <v>0</v>
      </c>
      <c r="CC56" s="771">
        <f t="shared" si="33"/>
        <v>0</v>
      </c>
      <c r="CD56" s="771">
        <f t="shared" si="33"/>
        <v>0</v>
      </c>
      <c r="CE56" s="771">
        <f t="shared" si="33"/>
        <v>0</v>
      </c>
      <c r="CF56" s="771">
        <f t="shared" ref="CF56" si="34" xml:space="preserve"> SUM(CF44:CF44) + CF54</f>
        <v>0</v>
      </c>
    </row>
    <row r="57" spans="1:84" x14ac:dyDescent="0.25">
      <c r="A57" s="116"/>
      <c r="B57" s="113"/>
      <c r="C57" s="9"/>
      <c r="D57" s="114"/>
      <c r="E57" s="115"/>
      <c r="F57" s="115"/>
      <c r="G57" s="115"/>
      <c r="H57" s="115"/>
      <c r="I57" s="115"/>
      <c r="BT57" s="334"/>
      <c r="BU57" s="334"/>
      <c r="BV57" s="334"/>
      <c r="BW57" s="334"/>
      <c r="BX57" s="334"/>
      <c r="BY57" s="334"/>
      <c r="BZ57" s="334"/>
      <c r="CA57" s="334"/>
      <c r="CB57" s="334"/>
      <c r="CC57" s="334"/>
      <c r="CD57" s="334"/>
      <c r="CE57" s="334"/>
      <c r="CF57" s="334"/>
    </row>
    <row r="58" spans="1:84" x14ac:dyDescent="0.25">
      <c r="A58" s="116"/>
      <c r="B58" s="113"/>
      <c r="C58" s="9"/>
      <c r="D58" s="114"/>
      <c r="E58" s="115"/>
      <c r="F58" s="115"/>
      <c r="G58" s="115"/>
      <c r="H58" s="115"/>
      <c r="I58" s="115"/>
      <c r="BT58" s="334"/>
      <c r="BU58" s="334"/>
      <c r="BV58" s="334"/>
      <c r="BW58" s="334"/>
      <c r="BX58" s="334"/>
      <c r="BY58" s="334"/>
      <c r="BZ58" s="334"/>
      <c r="CA58" s="334"/>
      <c r="CB58" s="334"/>
      <c r="CC58" s="334"/>
      <c r="CD58" s="334"/>
      <c r="CE58" s="334"/>
      <c r="CF58" s="334"/>
    </row>
    <row r="59" spans="1:84" x14ac:dyDescent="0.25">
      <c r="A59" s="116"/>
      <c r="B59" s="113"/>
      <c r="C59" s="120"/>
      <c r="D59" s="52"/>
      <c r="E59" s="116" t="s">
        <v>37</v>
      </c>
      <c r="F59" s="116"/>
      <c r="G59" s="116"/>
      <c r="H59" s="116"/>
      <c r="I59" s="116"/>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row>
    <row r="60" spans="1:84" x14ac:dyDescent="0.25">
      <c r="A60" s="333"/>
      <c r="B60" s="333"/>
      <c r="C60" s="337"/>
      <c r="D60" s="344"/>
      <c r="E60" s="59" t="s">
        <v>199</v>
      </c>
      <c r="F60" s="339"/>
      <c r="G60" s="59" t="s">
        <v>40</v>
      </c>
      <c r="H60" s="339"/>
      <c r="I60" s="339"/>
      <c r="J60" s="344"/>
      <c r="K60" s="344"/>
      <c r="L60" s="769"/>
      <c r="M60" s="769"/>
      <c r="N60" s="769"/>
      <c r="O60" s="769"/>
      <c r="P60" s="769"/>
      <c r="Q60" s="769"/>
      <c r="R60" s="769"/>
      <c r="S60" s="769"/>
      <c r="T60" s="769"/>
      <c r="U60" s="769"/>
      <c r="V60" s="769"/>
      <c r="W60" s="769"/>
      <c r="X60" s="769"/>
      <c r="Y60" s="769"/>
      <c r="Z60" s="769"/>
      <c r="AA60" s="769"/>
      <c r="AB60" s="769"/>
      <c r="AC60" s="769"/>
      <c r="AD60" s="769"/>
      <c r="AE60" s="769"/>
      <c r="AF60" s="769"/>
      <c r="AG60" s="769"/>
      <c r="AH60" s="769"/>
      <c r="AI60" s="769"/>
      <c r="AJ60" s="769"/>
      <c r="AK60" s="769"/>
      <c r="AL60" s="769"/>
      <c r="AM60" s="769"/>
      <c r="AN60" s="769"/>
      <c r="AO60" s="769"/>
      <c r="AP60" s="769"/>
      <c r="AQ60" s="769"/>
      <c r="AR60" s="769"/>
      <c r="AS60" s="769"/>
      <c r="AT60" s="769"/>
      <c r="AU60" s="769"/>
      <c r="AV60" s="769"/>
      <c r="AW60" s="769"/>
      <c r="AX60" s="769"/>
      <c r="AY60" s="769"/>
      <c r="AZ60" s="769"/>
      <c r="BA60" s="769"/>
      <c r="BB60" s="769"/>
      <c r="BC60" s="769"/>
      <c r="BD60" s="769"/>
      <c r="BE60" s="769"/>
      <c r="BF60" s="769"/>
      <c r="BG60" s="769"/>
      <c r="BH60" s="769"/>
      <c r="BI60" s="769"/>
      <c r="BJ60" s="769"/>
      <c r="BK60" s="769"/>
      <c r="BL60" s="769"/>
      <c r="BM60" s="769"/>
      <c r="BN60" s="769"/>
      <c r="BO60" s="769"/>
      <c r="BP60" s="769"/>
      <c r="BQ60" s="769"/>
      <c r="BR60" s="769"/>
      <c r="BS60" s="769"/>
      <c r="BT60" s="769"/>
      <c r="BU60" s="769"/>
      <c r="BV60" s="769"/>
      <c r="BW60" s="769"/>
      <c r="BX60" s="769"/>
      <c r="BY60" s="769"/>
      <c r="BZ60" s="769"/>
      <c r="CA60" s="769"/>
      <c r="CB60" s="769"/>
      <c r="CC60" s="769"/>
      <c r="CD60" s="769"/>
      <c r="CE60" s="769"/>
      <c r="CF60" s="769"/>
    </row>
    <row r="61" spans="1:84" x14ac:dyDescent="0.25">
      <c r="A61" s="116"/>
      <c r="B61" s="113"/>
      <c r="D61" s="114"/>
      <c r="E61" s="59" t="s">
        <v>53</v>
      </c>
      <c r="F61" s="115"/>
      <c r="G61" s="59" t="s">
        <v>40</v>
      </c>
      <c r="H61" s="115"/>
      <c r="I61" s="322" t="s">
        <v>220</v>
      </c>
      <c r="L61" s="772">
        <f>M61-M38</f>
        <v>170000</v>
      </c>
      <c r="M61" s="772">
        <v>208315.17457429197</v>
      </c>
      <c r="N61" s="772">
        <v>246630.34914858395</v>
      </c>
      <c r="O61" s="772">
        <v>289734.9205446624</v>
      </c>
      <c r="P61" s="772">
        <v>342418.28558431385</v>
      </c>
      <c r="Q61" s="772">
        <v>398751.77351585415</v>
      </c>
      <c r="R61" s="772">
        <v>449964.03527179989</v>
      </c>
      <c r="S61" s="772">
        <v>490933.84467655647</v>
      </c>
      <c r="T61" s="772">
        <v>526782.42790571845</v>
      </c>
      <c r="U61" s="772">
        <v>562631.01113488048</v>
      </c>
      <c r="V61" s="772">
        <v>598479.59436404251</v>
      </c>
      <c r="W61" s="772">
        <v>634328.17759320454</v>
      </c>
      <c r="X61" s="772">
        <v>670176.76082236657</v>
      </c>
      <c r="Y61" s="772"/>
      <c r="Z61" s="772"/>
      <c r="AA61" s="772"/>
      <c r="AB61" s="772"/>
      <c r="AC61" s="772"/>
      <c r="AD61" s="772"/>
      <c r="AE61" s="772"/>
      <c r="AF61" s="772"/>
      <c r="AG61" s="772"/>
      <c r="AH61" s="772"/>
      <c r="AI61" s="772"/>
      <c r="AJ61" s="772"/>
      <c r="AK61" s="772"/>
      <c r="AL61" s="772"/>
      <c r="AM61" s="772"/>
      <c r="AN61" s="772"/>
      <c r="AO61" s="772"/>
      <c r="AP61" s="772"/>
      <c r="AQ61" s="772"/>
      <c r="AR61" s="772"/>
      <c r="AS61" s="772"/>
      <c r="AT61" s="772"/>
      <c r="AU61" s="772"/>
      <c r="AV61" s="772"/>
      <c r="AW61" s="772"/>
      <c r="AX61" s="772"/>
      <c r="AY61" s="772"/>
      <c r="AZ61" s="772"/>
      <c r="BA61" s="772"/>
      <c r="BB61" s="772"/>
      <c r="BC61" s="772"/>
      <c r="BD61" s="772"/>
      <c r="BE61" s="772"/>
      <c r="BF61" s="772"/>
      <c r="BG61" s="772"/>
      <c r="BH61" s="772"/>
      <c r="BI61" s="772"/>
      <c r="BJ61" s="772"/>
      <c r="BK61" s="772"/>
      <c r="BL61" s="772"/>
      <c r="BM61" s="772"/>
      <c r="BN61" s="772"/>
      <c r="BO61" s="772"/>
      <c r="BP61" s="772"/>
      <c r="BQ61" s="772"/>
      <c r="BR61" s="772"/>
      <c r="BS61" s="772"/>
      <c r="BT61" s="772"/>
      <c r="BU61" s="772"/>
      <c r="BV61" s="772"/>
      <c r="BW61" s="772"/>
      <c r="BX61" s="772"/>
      <c r="BY61" s="772"/>
      <c r="BZ61" s="772"/>
      <c r="CA61" s="772"/>
      <c r="CB61" s="772"/>
      <c r="CC61" s="772"/>
      <c r="CD61" s="772"/>
      <c r="CE61" s="772"/>
      <c r="CF61" s="772"/>
    </row>
    <row r="62" spans="1:84" x14ac:dyDescent="0.25">
      <c r="A62" s="116"/>
      <c r="B62" s="113"/>
      <c r="C62" s="9"/>
      <c r="D62" s="114"/>
      <c r="E62" s="323" t="s">
        <v>200</v>
      </c>
      <c r="F62" s="323"/>
      <c r="G62" s="323" t="s">
        <v>40</v>
      </c>
      <c r="H62" s="323"/>
      <c r="I62" s="323"/>
      <c r="J62" s="567"/>
      <c r="K62" s="567"/>
      <c r="L62" s="773">
        <f t="shared" ref="L62:AQ62" si="35" xml:space="preserve"> SUM(L60:L61)</f>
        <v>170000</v>
      </c>
      <c r="M62" s="773">
        <f t="shared" si="35"/>
        <v>208315.17457429197</v>
      </c>
      <c r="N62" s="773">
        <f t="shared" si="35"/>
        <v>246630.34914858395</v>
      </c>
      <c r="O62" s="773">
        <f t="shared" si="35"/>
        <v>289734.9205446624</v>
      </c>
      <c r="P62" s="773">
        <f t="shared" si="35"/>
        <v>342418.28558431385</v>
      </c>
      <c r="Q62" s="773">
        <f t="shared" si="35"/>
        <v>398751.77351585415</v>
      </c>
      <c r="R62" s="773">
        <f t="shared" si="35"/>
        <v>449964.03527179989</v>
      </c>
      <c r="S62" s="773">
        <f t="shared" si="35"/>
        <v>490933.84467655647</v>
      </c>
      <c r="T62" s="773">
        <f t="shared" si="35"/>
        <v>526782.42790571845</v>
      </c>
      <c r="U62" s="773">
        <f t="shared" si="35"/>
        <v>562631.01113488048</v>
      </c>
      <c r="V62" s="773">
        <f t="shared" si="35"/>
        <v>598479.59436404251</v>
      </c>
      <c r="W62" s="773">
        <f t="shared" si="35"/>
        <v>634328.17759320454</v>
      </c>
      <c r="X62" s="773">
        <f t="shared" si="35"/>
        <v>670176.76082236657</v>
      </c>
      <c r="Y62" s="773">
        <f t="shared" si="35"/>
        <v>0</v>
      </c>
      <c r="Z62" s="773">
        <f t="shared" si="35"/>
        <v>0</v>
      </c>
      <c r="AA62" s="773">
        <f t="shared" si="35"/>
        <v>0</v>
      </c>
      <c r="AB62" s="773">
        <f t="shared" si="35"/>
        <v>0</v>
      </c>
      <c r="AC62" s="773">
        <f t="shared" si="35"/>
        <v>0</v>
      </c>
      <c r="AD62" s="773">
        <f t="shared" si="35"/>
        <v>0</v>
      </c>
      <c r="AE62" s="773">
        <f t="shared" si="35"/>
        <v>0</v>
      </c>
      <c r="AF62" s="773">
        <f t="shared" si="35"/>
        <v>0</v>
      </c>
      <c r="AG62" s="773">
        <f t="shared" si="35"/>
        <v>0</v>
      </c>
      <c r="AH62" s="773">
        <f t="shared" si="35"/>
        <v>0</v>
      </c>
      <c r="AI62" s="773">
        <f t="shared" si="35"/>
        <v>0</v>
      </c>
      <c r="AJ62" s="773">
        <f t="shared" si="35"/>
        <v>0</v>
      </c>
      <c r="AK62" s="773">
        <f t="shared" si="35"/>
        <v>0</v>
      </c>
      <c r="AL62" s="773">
        <f t="shared" si="35"/>
        <v>0</v>
      </c>
      <c r="AM62" s="773">
        <f t="shared" si="35"/>
        <v>0</v>
      </c>
      <c r="AN62" s="773">
        <f t="shared" si="35"/>
        <v>0</v>
      </c>
      <c r="AO62" s="773">
        <f t="shared" si="35"/>
        <v>0</v>
      </c>
      <c r="AP62" s="773">
        <f t="shared" si="35"/>
        <v>0</v>
      </c>
      <c r="AQ62" s="773">
        <f t="shared" si="35"/>
        <v>0</v>
      </c>
      <c r="AR62" s="773">
        <f t="shared" ref="AR62:BW62" si="36" xml:space="preserve"> SUM(AR60:AR61)</f>
        <v>0</v>
      </c>
      <c r="AS62" s="773">
        <f t="shared" si="36"/>
        <v>0</v>
      </c>
      <c r="AT62" s="773">
        <f t="shared" si="36"/>
        <v>0</v>
      </c>
      <c r="AU62" s="773">
        <f t="shared" si="36"/>
        <v>0</v>
      </c>
      <c r="AV62" s="773">
        <f t="shared" si="36"/>
        <v>0</v>
      </c>
      <c r="AW62" s="773">
        <f t="shared" si="36"/>
        <v>0</v>
      </c>
      <c r="AX62" s="773">
        <f t="shared" si="36"/>
        <v>0</v>
      </c>
      <c r="AY62" s="773">
        <f t="shared" si="36"/>
        <v>0</v>
      </c>
      <c r="AZ62" s="773">
        <f t="shared" si="36"/>
        <v>0</v>
      </c>
      <c r="BA62" s="773">
        <f t="shared" si="36"/>
        <v>0</v>
      </c>
      <c r="BB62" s="773">
        <f t="shared" si="36"/>
        <v>0</v>
      </c>
      <c r="BC62" s="773">
        <f t="shared" si="36"/>
        <v>0</v>
      </c>
      <c r="BD62" s="773">
        <f t="shared" si="36"/>
        <v>0</v>
      </c>
      <c r="BE62" s="773">
        <f t="shared" si="36"/>
        <v>0</v>
      </c>
      <c r="BF62" s="773">
        <f t="shared" si="36"/>
        <v>0</v>
      </c>
      <c r="BG62" s="773">
        <f t="shared" si="36"/>
        <v>0</v>
      </c>
      <c r="BH62" s="773">
        <f t="shared" si="36"/>
        <v>0</v>
      </c>
      <c r="BI62" s="773">
        <f t="shared" si="36"/>
        <v>0</v>
      </c>
      <c r="BJ62" s="773">
        <f t="shared" si="36"/>
        <v>0</v>
      </c>
      <c r="BK62" s="773">
        <f t="shared" si="36"/>
        <v>0</v>
      </c>
      <c r="BL62" s="773">
        <f t="shared" si="36"/>
        <v>0</v>
      </c>
      <c r="BM62" s="773">
        <f t="shared" si="36"/>
        <v>0</v>
      </c>
      <c r="BN62" s="773">
        <f t="shared" si="36"/>
        <v>0</v>
      </c>
      <c r="BO62" s="773">
        <f t="shared" si="36"/>
        <v>0</v>
      </c>
      <c r="BP62" s="773">
        <f t="shared" si="36"/>
        <v>0</v>
      </c>
      <c r="BQ62" s="773">
        <f t="shared" si="36"/>
        <v>0</v>
      </c>
      <c r="BR62" s="773">
        <f t="shared" si="36"/>
        <v>0</v>
      </c>
      <c r="BS62" s="773">
        <f t="shared" si="36"/>
        <v>0</v>
      </c>
      <c r="BT62" s="773">
        <f t="shared" si="36"/>
        <v>0</v>
      </c>
      <c r="BU62" s="773">
        <f t="shared" si="36"/>
        <v>0</v>
      </c>
      <c r="BV62" s="773">
        <f t="shared" si="36"/>
        <v>0</v>
      </c>
      <c r="BW62" s="773">
        <f t="shared" si="36"/>
        <v>0</v>
      </c>
      <c r="BX62" s="773">
        <f t="shared" ref="BX62:CE62" si="37" xml:space="preserve"> SUM(BX60:BX61)</f>
        <v>0</v>
      </c>
      <c r="BY62" s="773">
        <f t="shared" si="37"/>
        <v>0</v>
      </c>
      <c r="BZ62" s="773">
        <f t="shared" si="37"/>
        <v>0</v>
      </c>
      <c r="CA62" s="773">
        <f t="shared" si="37"/>
        <v>0</v>
      </c>
      <c r="CB62" s="773">
        <f t="shared" si="37"/>
        <v>0</v>
      </c>
      <c r="CC62" s="773">
        <f t="shared" si="37"/>
        <v>0</v>
      </c>
      <c r="CD62" s="773">
        <f t="shared" si="37"/>
        <v>0</v>
      </c>
      <c r="CE62" s="773">
        <f t="shared" si="37"/>
        <v>0</v>
      </c>
      <c r="CF62" s="773">
        <f t="shared" ref="CF62" si="38" xml:space="preserve"> SUM(CF60:CF61)</f>
        <v>0</v>
      </c>
    </row>
    <row r="63" spans="1:84" x14ac:dyDescent="0.25">
      <c r="A63" s="182"/>
      <c r="B63" s="179"/>
      <c r="C63" s="9"/>
      <c r="D63" s="180"/>
      <c r="E63" s="181"/>
      <c r="F63" s="181"/>
      <c r="G63" s="181"/>
      <c r="H63" s="181"/>
      <c r="I63" s="181"/>
      <c r="BT63" s="334"/>
      <c r="BU63" s="334"/>
      <c r="BV63" s="334"/>
      <c r="BW63" s="334"/>
      <c r="BX63" s="334"/>
      <c r="BY63" s="334"/>
      <c r="BZ63" s="334"/>
      <c r="CA63" s="334"/>
      <c r="CB63" s="334"/>
      <c r="CC63" s="334"/>
      <c r="CD63" s="334"/>
    </row>
    <row r="64" spans="1:84" x14ac:dyDescent="0.25">
      <c r="A64" s="116"/>
      <c r="B64" s="113"/>
      <c r="C64" s="9"/>
      <c r="D64" s="114"/>
      <c r="E64" s="115"/>
      <c r="F64" s="115"/>
      <c r="G64" s="115"/>
      <c r="H64" s="115"/>
      <c r="I64" s="115"/>
      <c r="BT64" s="334"/>
      <c r="BU64" s="334"/>
      <c r="BV64" s="334"/>
      <c r="BW64" s="334"/>
      <c r="BX64" s="334"/>
      <c r="BY64" s="334"/>
      <c r="BZ64" s="334"/>
      <c r="CA64" s="334"/>
      <c r="CB64" s="334"/>
      <c r="CC64" s="334"/>
      <c r="CD64" s="334"/>
    </row>
    <row r="65" spans="1:84" ht="13.2" customHeight="1" x14ac:dyDescent="0.25">
      <c r="A65" s="304" t="s">
        <v>188</v>
      </c>
      <c r="B65" s="305"/>
      <c r="C65" s="304"/>
      <c r="D65" s="306"/>
      <c r="E65" s="306"/>
      <c r="F65" s="307"/>
      <c r="G65" s="308"/>
      <c r="H65" s="306"/>
      <c r="I65" s="306"/>
      <c r="J65" s="403"/>
      <c r="K65" s="403"/>
      <c r="L65" s="403"/>
      <c r="M65" s="403"/>
      <c r="N65" s="403"/>
      <c r="O65" s="403"/>
      <c r="P65" s="403"/>
      <c r="Q65" s="403"/>
      <c r="R65" s="403"/>
      <c r="S65" s="403"/>
      <c r="T65" s="403"/>
      <c r="U65" s="403"/>
      <c r="V65" s="403"/>
      <c r="W65" s="403"/>
      <c r="X65" s="403"/>
      <c r="Y65" s="403"/>
      <c r="Z65" s="403"/>
      <c r="AA65" s="403"/>
      <c r="AB65" s="403"/>
      <c r="AC65" s="403"/>
      <c r="AD65" s="403"/>
      <c r="AE65" s="403"/>
      <c r="AF65" s="403"/>
      <c r="AG65" s="403"/>
      <c r="AH65" s="403"/>
      <c r="AI65" s="403"/>
      <c r="AJ65" s="403"/>
      <c r="AK65" s="403"/>
      <c r="AL65" s="403"/>
      <c r="AM65" s="403"/>
      <c r="AN65" s="403"/>
      <c r="AO65" s="403"/>
      <c r="AP65" s="403"/>
      <c r="AQ65" s="403"/>
      <c r="AR65" s="403"/>
      <c r="AS65" s="403"/>
      <c r="AT65" s="403"/>
      <c r="AU65" s="403"/>
      <c r="AV65" s="403"/>
      <c r="AW65" s="403"/>
      <c r="AX65" s="403"/>
      <c r="AY65" s="403"/>
      <c r="AZ65" s="403"/>
      <c r="BA65" s="403"/>
      <c r="BB65" s="403"/>
      <c r="BC65" s="403"/>
      <c r="BD65" s="403"/>
      <c r="BE65" s="403"/>
      <c r="BF65" s="403"/>
      <c r="BG65" s="403"/>
      <c r="BH65" s="403"/>
      <c r="BI65" s="403"/>
      <c r="BJ65" s="403"/>
      <c r="BK65" s="403"/>
      <c r="BL65" s="403"/>
      <c r="BM65" s="403"/>
      <c r="BN65" s="403"/>
      <c r="BO65" s="403"/>
      <c r="BP65" s="403"/>
      <c r="BQ65" s="403"/>
      <c r="BR65" s="403"/>
      <c r="BS65" s="403"/>
      <c r="BT65" s="403"/>
      <c r="BU65" s="403"/>
      <c r="BV65" s="403"/>
      <c r="BW65" s="403"/>
      <c r="BX65" s="403"/>
      <c r="BY65" s="403"/>
      <c r="BZ65" s="403"/>
      <c r="CA65" s="403"/>
      <c r="CB65" s="403"/>
      <c r="CC65" s="403"/>
      <c r="CD65" s="403"/>
      <c r="CE65" s="403"/>
      <c r="CF65" s="403"/>
    </row>
    <row r="66" spans="1:84" x14ac:dyDescent="0.25">
      <c r="A66" s="182"/>
      <c r="B66" s="179"/>
      <c r="C66" s="9"/>
      <c r="D66" s="180"/>
      <c r="E66" s="181"/>
      <c r="F66" s="181"/>
      <c r="G66" s="181"/>
      <c r="H66" s="181"/>
      <c r="I66" s="181"/>
    </row>
    <row r="67" spans="1:84" x14ac:dyDescent="0.25">
      <c r="A67" s="182"/>
      <c r="B67" s="188" t="s">
        <v>64</v>
      </c>
      <c r="C67" s="9"/>
      <c r="D67" s="180"/>
      <c r="E67" s="181"/>
      <c r="F67" s="181"/>
      <c r="G67" s="181"/>
      <c r="H67" s="181"/>
      <c r="I67" s="181"/>
    </row>
    <row r="68" spans="1:84" x14ac:dyDescent="0.25">
      <c r="A68" s="182"/>
      <c r="B68" s="179"/>
      <c r="C68" s="9"/>
      <c r="D68" s="180"/>
      <c r="E68" s="181"/>
      <c r="F68" s="181"/>
      <c r="G68" s="181"/>
      <c r="H68" s="181"/>
      <c r="I68" s="181"/>
    </row>
    <row r="69" spans="1:84" x14ac:dyDescent="0.25">
      <c r="A69" s="182"/>
      <c r="B69" s="179"/>
      <c r="C69" s="9"/>
      <c r="D69" s="180"/>
      <c r="E69" s="181" t="s">
        <v>128</v>
      </c>
      <c r="F69" s="652">
        <f xml:space="preserve"> (SUM(L69:CE69) &gt; 0) * 1</f>
        <v>0</v>
      </c>
      <c r="G69" s="181" t="s">
        <v>152</v>
      </c>
      <c r="H69" s="181"/>
      <c r="I69" s="181"/>
      <c r="L69" s="774">
        <f xml:space="preserve"> IF(ROUND(L56, 2) = ROUND(L62, 2), 0, 1)</f>
        <v>0</v>
      </c>
      <c r="M69" s="774">
        <f t="shared" ref="M69:AQ69" si="39" xml:space="preserve"> IF(ROUND(M56, 2) = ROUND(M62, 2), 0, 1)</f>
        <v>0</v>
      </c>
      <c r="N69" s="774">
        <f t="shared" si="39"/>
        <v>0</v>
      </c>
      <c r="O69" s="774">
        <f t="shared" si="39"/>
        <v>0</v>
      </c>
      <c r="P69" s="774">
        <f t="shared" si="39"/>
        <v>0</v>
      </c>
      <c r="Q69" s="774">
        <f t="shared" si="39"/>
        <v>0</v>
      </c>
      <c r="R69" s="774">
        <f t="shared" si="39"/>
        <v>0</v>
      </c>
      <c r="S69" s="774">
        <f t="shared" si="39"/>
        <v>0</v>
      </c>
      <c r="T69" s="774">
        <f t="shared" si="39"/>
        <v>0</v>
      </c>
      <c r="U69" s="774">
        <f t="shared" si="39"/>
        <v>0</v>
      </c>
      <c r="V69" s="774">
        <f t="shared" si="39"/>
        <v>0</v>
      </c>
      <c r="W69" s="774">
        <f t="shared" si="39"/>
        <v>0</v>
      </c>
      <c r="X69" s="774">
        <f t="shared" si="39"/>
        <v>0</v>
      </c>
      <c r="Y69" s="774">
        <f t="shared" si="39"/>
        <v>0</v>
      </c>
      <c r="Z69" s="774">
        <f t="shared" si="39"/>
        <v>0</v>
      </c>
      <c r="AA69" s="774">
        <f t="shared" si="39"/>
        <v>0</v>
      </c>
      <c r="AB69" s="774">
        <f t="shared" si="39"/>
        <v>0</v>
      </c>
      <c r="AC69" s="774">
        <f t="shared" si="39"/>
        <v>0</v>
      </c>
      <c r="AD69" s="774">
        <f t="shared" si="39"/>
        <v>0</v>
      </c>
      <c r="AE69" s="774">
        <f t="shared" si="39"/>
        <v>0</v>
      </c>
      <c r="AF69" s="774">
        <f t="shared" si="39"/>
        <v>0</v>
      </c>
      <c r="AG69" s="774">
        <f t="shared" si="39"/>
        <v>0</v>
      </c>
      <c r="AH69" s="774">
        <f t="shared" si="39"/>
        <v>0</v>
      </c>
      <c r="AI69" s="774">
        <f t="shared" si="39"/>
        <v>0</v>
      </c>
      <c r="AJ69" s="774">
        <f t="shared" si="39"/>
        <v>0</v>
      </c>
      <c r="AK69" s="774">
        <f t="shared" si="39"/>
        <v>0</v>
      </c>
      <c r="AL69" s="774">
        <f t="shared" si="39"/>
        <v>0</v>
      </c>
      <c r="AM69" s="774">
        <f t="shared" si="39"/>
        <v>0</v>
      </c>
      <c r="AN69" s="774">
        <f t="shared" si="39"/>
        <v>0</v>
      </c>
      <c r="AO69" s="774">
        <f t="shared" si="39"/>
        <v>0</v>
      </c>
      <c r="AP69" s="774">
        <f t="shared" si="39"/>
        <v>0</v>
      </c>
      <c r="AQ69" s="774">
        <f t="shared" si="39"/>
        <v>0</v>
      </c>
      <c r="AR69" s="774">
        <f t="shared" ref="AR69:BW69" si="40" xml:space="preserve"> IF(ROUND(AR56, 2) = ROUND(AR62, 2), 0, 1)</f>
        <v>0</v>
      </c>
      <c r="AS69" s="774">
        <f t="shared" si="40"/>
        <v>0</v>
      </c>
      <c r="AT69" s="774">
        <f t="shared" si="40"/>
        <v>0</v>
      </c>
      <c r="AU69" s="774">
        <f t="shared" si="40"/>
        <v>0</v>
      </c>
      <c r="AV69" s="774">
        <f t="shared" si="40"/>
        <v>0</v>
      </c>
      <c r="AW69" s="774">
        <f t="shared" si="40"/>
        <v>0</v>
      </c>
      <c r="AX69" s="774">
        <f t="shared" si="40"/>
        <v>0</v>
      </c>
      <c r="AY69" s="774">
        <f t="shared" si="40"/>
        <v>0</v>
      </c>
      <c r="AZ69" s="774">
        <f t="shared" si="40"/>
        <v>0</v>
      </c>
      <c r="BA69" s="774">
        <f t="shared" si="40"/>
        <v>0</v>
      </c>
      <c r="BB69" s="774">
        <f t="shared" si="40"/>
        <v>0</v>
      </c>
      <c r="BC69" s="774">
        <f t="shared" si="40"/>
        <v>0</v>
      </c>
      <c r="BD69" s="774">
        <f t="shared" si="40"/>
        <v>0</v>
      </c>
      <c r="BE69" s="774">
        <f t="shared" si="40"/>
        <v>0</v>
      </c>
      <c r="BF69" s="774">
        <f t="shared" si="40"/>
        <v>0</v>
      </c>
      <c r="BG69" s="774">
        <f t="shared" si="40"/>
        <v>0</v>
      </c>
      <c r="BH69" s="774">
        <f t="shared" si="40"/>
        <v>0</v>
      </c>
      <c r="BI69" s="774">
        <f t="shared" si="40"/>
        <v>0</v>
      </c>
      <c r="BJ69" s="774">
        <f t="shared" si="40"/>
        <v>0</v>
      </c>
      <c r="BK69" s="774">
        <f t="shared" si="40"/>
        <v>0</v>
      </c>
      <c r="BL69" s="774">
        <f t="shared" si="40"/>
        <v>0</v>
      </c>
      <c r="BM69" s="774">
        <f t="shared" si="40"/>
        <v>0</v>
      </c>
      <c r="BN69" s="774">
        <f t="shared" si="40"/>
        <v>0</v>
      </c>
      <c r="BO69" s="774">
        <f t="shared" si="40"/>
        <v>0</v>
      </c>
      <c r="BP69" s="774">
        <f t="shared" si="40"/>
        <v>0</v>
      </c>
      <c r="BQ69" s="774">
        <f t="shared" si="40"/>
        <v>0</v>
      </c>
      <c r="BR69" s="774">
        <f t="shared" si="40"/>
        <v>0</v>
      </c>
      <c r="BS69" s="774">
        <f t="shared" si="40"/>
        <v>0</v>
      </c>
      <c r="BT69" s="774">
        <f t="shared" si="40"/>
        <v>0</v>
      </c>
      <c r="BU69" s="774">
        <f t="shared" si="40"/>
        <v>0</v>
      </c>
      <c r="BV69" s="774">
        <f t="shared" si="40"/>
        <v>0</v>
      </c>
      <c r="BW69" s="774">
        <f t="shared" si="40"/>
        <v>0</v>
      </c>
      <c r="BX69" s="774">
        <f t="shared" ref="BX69:CE69" si="41" xml:space="preserve"> IF(ROUND(BX56, 2) = ROUND(BX62, 2), 0, 1)</f>
        <v>0</v>
      </c>
      <c r="BY69" s="774">
        <f t="shared" si="41"/>
        <v>0</v>
      </c>
      <c r="BZ69" s="774">
        <f t="shared" si="41"/>
        <v>0</v>
      </c>
      <c r="CA69" s="774">
        <f t="shared" si="41"/>
        <v>0</v>
      </c>
      <c r="CB69" s="774">
        <f t="shared" si="41"/>
        <v>0</v>
      </c>
      <c r="CC69" s="774">
        <f t="shared" si="41"/>
        <v>0</v>
      </c>
      <c r="CD69" s="774">
        <f t="shared" si="41"/>
        <v>0</v>
      </c>
      <c r="CE69" s="774">
        <f t="shared" si="41"/>
        <v>0</v>
      </c>
      <c r="CF69" s="774">
        <f t="shared" ref="CF69" si="42" xml:space="preserve"> IF(ROUND(CF56, 2) = ROUND(CF62, 2), 0, 1)</f>
        <v>0</v>
      </c>
    </row>
    <row r="70" spans="1:84" x14ac:dyDescent="0.25">
      <c r="A70"/>
      <c r="B70"/>
      <c r="C70"/>
      <c r="D70"/>
      <c r="E70"/>
      <c r="F70"/>
      <c r="G70"/>
      <c r="H70"/>
      <c r="I70"/>
      <c r="J70" s="417"/>
      <c r="K70" s="417"/>
      <c r="L70" s="417"/>
      <c r="M70" s="417"/>
      <c r="N70" s="417"/>
      <c r="O70" s="417"/>
      <c r="P70" s="417"/>
      <c r="Q70" s="417"/>
      <c r="R70" s="417"/>
      <c r="S70" s="417"/>
      <c r="T70" s="417"/>
      <c r="U70" s="417"/>
      <c r="V70" s="417"/>
      <c r="W70" s="417"/>
      <c r="X70" s="417"/>
      <c r="Y70" s="417"/>
      <c r="Z70" s="417"/>
      <c r="AA70" s="417"/>
      <c r="AB70" s="417"/>
      <c r="AC70" s="417"/>
      <c r="AD70" s="417"/>
      <c r="AE70" s="417"/>
      <c r="AF70" s="417"/>
      <c r="AG70" s="417"/>
      <c r="AH70" s="417"/>
      <c r="AI70" s="417"/>
      <c r="AJ70" s="417"/>
      <c r="AK70" s="417"/>
      <c r="AL70" s="417"/>
      <c r="AM70" s="417"/>
      <c r="AN70" s="417"/>
      <c r="AO70" s="417"/>
      <c r="AP70" s="417"/>
      <c r="AQ70" s="417"/>
      <c r="AR70" s="417"/>
      <c r="AS70" s="417"/>
      <c r="AT70" s="417"/>
      <c r="AU70" s="417"/>
      <c r="AV70" s="417"/>
      <c r="AW70" s="417"/>
      <c r="AX70" s="417"/>
      <c r="AY70" s="417"/>
      <c r="AZ70" s="417"/>
      <c r="BA70" s="417"/>
      <c r="BB70" s="417"/>
      <c r="BC70" s="417"/>
      <c r="BD70" s="417"/>
      <c r="BE70" s="417"/>
      <c r="BF70" s="417"/>
      <c r="BG70" s="417"/>
      <c r="BH70" s="417"/>
      <c r="BI70" s="417"/>
      <c r="BJ70" s="417"/>
      <c r="BK70" s="417"/>
      <c r="BL70" s="417"/>
      <c r="BM70" s="417"/>
      <c r="BN70" s="417"/>
      <c r="BO70" s="417"/>
      <c r="BP70" s="417"/>
      <c r="BQ70" s="417"/>
      <c r="BR70" s="417"/>
      <c r="BS70" s="417"/>
    </row>
    <row r="71" spans="1:84" x14ac:dyDescent="0.25">
      <c r="A71" s="178"/>
      <c r="B71" s="178"/>
      <c r="C71" s="178"/>
      <c r="D71" s="178"/>
      <c r="E71" s="178"/>
      <c r="F71" s="178"/>
      <c r="G71" s="178"/>
      <c r="H71" s="178"/>
      <c r="I71" s="178"/>
      <c r="J71" s="417"/>
      <c r="K71" s="417"/>
      <c r="L71" s="417"/>
      <c r="M71" s="417"/>
      <c r="N71" s="417"/>
      <c r="O71" s="417"/>
      <c r="P71" s="417"/>
      <c r="Q71" s="417"/>
      <c r="R71" s="417"/>
      <c r="S71" s="417"/>
      <c r="T71" s="417"/>
      <c r="U71" s="417"/>
      <c r="V71" s="417"/>
      <c r="W71" s="417"/>
      <c r="X71" s="417"/>
      <c r="Y71" s="417"/>
      <c r="Z71" s="417"/>
      <c r="AA71" s="417"/>
      <c r="AB71" s="417"/>
      <c r="AC71" s="417"/>
      <c r="AD71" s="417"/>
      <c r="AE71" s="417"/>
      <c r="AF71" s="417"/>
      <c r="AG71" s="417"/>
      <c r="AH71" s="417"/>
      <c r="AI71" s="417"/>
      <c r="AJ71" s="417"/>
      <c r="AK71" s="417"/>
      <c r="AL71" s="417"/>
      <c r="AM71" s="417"/>
      <c r="AN71" s="417"/>
      <c r="AO71" s="417"/>
      <c r="AP71" s="417"/>
      <c r="AQ71" s="417"/>
      <c r="AR71" s="417"/>
      <c r="AS71" s="417"/>
      <c r="AT71" s="417"/>
      <c r="AU71" s="417"/>
      <c r="AV71" s="417"/>
      <c r="AW71" s="417"/>
      <c r="AX71" s="417"/>
      <c r="AY71" s="417"/>
      <c r="AZ71" s="417"/>
      <c r="BA71" s="417"/>
      <c r="BB71" s="417"/>
      <c r="BC71" s="417"/>
      <c r="BD71" s="417"/>
      <c r="BE71" s="417"/>
      <c r="BF71" s="417"/>
      <c r="BG71" s="417"/>
      <c r="BH71" s="417"/>
      <c r="BI71" s="417"/>
      <c r="BJ71" s="417"/>
      <c r="BK71" s="417"/>
      <c r="BL71" s="417"/>
      <c r="BM71" s="417"/>
      <c r="BN71" s="417"/>
      <c r="BO71" s="417"/>
      <c r="BP71" s="417"/>
      <c r="BQ71" s="417"/>
      <c r="BR71" s="417"/>
      <c r="BS71" s="417"/>
    </row>
    <row r="72" spans="1:84" x14ac:dyDescent="0.25">
      <c r="A72" s="178"/>
      <c r="B72" s="188" t="s">
        <v>189</v>
      </c>
      <c r="C72" s="178"/>
      <c r="D72" s="178"/>
      <c r="E72" s="178"/>
      <c r="F72" s="178"/>
      <c r="G72" s="178"/>
      <c r="H72" s="178"/>
      <c r="I72" s="178"/>
      <c r="J72" s="417"/>
      <c r="K72" s="417"/>
      <c r="L72" s="417"/>
      <c r="M72" s="417"/>
      <c r="N72" s="417"/>
      <c r="O72" s="417"/>
      <c r="P72" s="417"/>
      <c r="Q72" s="417"/>
      <c r="R72" s="417"/>
      <c r="S72" s="417"/>
      <c r="T72" s="417"/>
      <c r="U72" s="417"/>
      <c r="V72" s="417"/>
      <c r="W72" s="417"/>
      <c r="X72" s="417"/>
      <c r="Y72" s="417"/>
      <c r="Z72" s="417"/>
      <c r="AA72" s="417"/>
      <c r="AB72" s="417"/>
      <c r="AC72" s="417"/>
      <c r="AD72" s="417"/>
      <c r="AE72" s="417"/>
      <c r="AF72" s="417"/>
      <c r="AG72" s="417"/>
      <c r="AH72" s="417"/>
      <c r="AI72" s="417"/>
      <c r="AJ72" s="417"/>
      <c r="AK72" s="417"/>
      <c r="AL72" s="417"/>
      <c r="AM72" s="417"/>
      <c r="AN72" s="417"/>
      <c r="AO72" s="417"/>
      <c r="AP72" s="417"/>
      <c r="AQ72" s="417"/>
      <c r="AR72" s="417"/>
      <c r="AS72" s="417"/>
      <c r="AT72" s="417"/>
      <c r="AU72" s="417"/>
      <c r="AV72" s="417"/>
      <c r="AW72" s="417"/>
      <c r="AX72" s="417"/>
      <c r="AY72" s="417"/>
      <c r="AZ72" s="417"/>
      <c r="BA72" s="417"/>
      <c r="BB72" s="417"/>
      <c r="BC72" s="417"/>
      <c r="BD72" s="417"/>
      <c r="BE72" s="417"/>
      <c r="BF72" s="417"/>
      <c r="BG72" s="417"/>
      <c r="BH72" s="417"/>
      <c r="BI72" s="417"/>
      <c r="BJ72" s="417"/>
      <c r="BK72" s="417"/>
      <c r="BL72" s="417"/>
      <c r="BM72" s="417"/>
      <c r="BN72" s="417"/>
      <c r="BO72" s="417"/>
      <c r="BP72" s="417"/>
      <c r="BQ72" s="417"/>
      <c r="BR72" s="417"/>
      <c r="BS72" s="417"/>
    </row>
    <row r="73" spans="1:84" x14ac:dyDescent="0.25">
      <c r="A73" s="178"/>
      <c r="B73" s="178"/>
      <c r="C73" s="178"/>
      <c r="D73" s="178"/>
      <c r="E73" s="178"/>
      <c r="F73" s="178"/>
      <c r="G73" s="178"/>
      <c r="H73" s="178"/>
      <c r="I73" s="178"/>
      <c r="J73" s="417"/>
      <c r="K73" s="417"/>
      <c r="L73" s="417"/>
      <c r="M73" s="417"/>
      <c r="N73" s="417"/>
      <c r="O73" s="417"/>
      <c r="P73" s="417"/>
      <c r="Q73" s="417"/>
      <c r="R73" s="417"/>
      <c r="S73" s="417"/>
      <c r="T73" s="417"/>
      <c r="U73" s="417"/>
      <c r="V73" s="417"/>
      <c r="W73" s="417"/>
      <c r="X73" s="417"/>
      <c r="Y73" s="417"/>
      <c r="Z73" s="417"/>
      <c r="AA73" s="417"/>
      <c r="AB73" s="417"/>
      <c r="AC73" s="417"/>
      <c r="AD73" s="417"/>
      <c r="AE73" s="417"/>
      <c r="AF73" s="417"/>
      <c r="AG73" s="417"/>
      <c r="AH73" s="417"/>
      <c r="AI73" s="417"/>
      <c r="AJ73" s="417"/>
      <c r="AK73" s="417"/>
      <c r="AL73" s="417"/>
      <c r="AM73" s="417"/>
      <c r="AN73" s="417"/>
      <c r="AO73" s="417"/>
      <c r="AP73" s="417"/>
      <c r="AQ73" s="417"/>
      <c r="AR73" s="417"/>
      <c r="AS73" s="417"/>
      <c r="AT73" s="417"/>
      <c r="AU73" s="417"/>
      <c r="AV73" s="417"/>
      <c r="AW73" s="417"/>
      <c r="AX73" s="417"/>
      <c r="AY73" s="417"/>
      <c r="AZ73" s="417"/>
      <c r="BA73" s="417"/>
      <c r="BB73" s="417"/>
      <c r="BC73" s="417"/>
      <c r="BD73" s="417"/>
      <c r="BE73" s="417"/>
      <c r="BF73" s="417"/>
      <c r="BG73" s="417"/>
      <c r="BH73" s="417"/>
      <c r="BI73" s="417"/>
      <c r="BJ73" s="417"/>
      <c r="BK73" s="417"/>
      <c r="BL73" s="417"/>
      <c r="BM73" s="417"/>
      <c r="BN73" s="417"/>
      <c r="BO73" s="417"/>
      <c r="BP73" s="417"/>
      <c r="BQ73" s="417"/>
      <c r="BR73" s="417"/>
      <c r="BS73" s="417"/>
    </row>
    <row r="74" spans="1:84" x14ac:dyDescent="0.25">
      <c r="A74" s="77"/>
      <c r="B74" s="78"/>
      <c r="C74" s="163"/>
      <c r="D74" s="79"/>
      <c r="E74" s="122" t="str">
        <f xml:space="preserve"> Time!E$48</f>
        <v>Actuals period flag</v>
      </c>
      <c r="F74" s="357">
        <f xml:space="preserve"> Time!F$48</f>
        <v>0</v>
      </c>
      <c r="G74" s="357" t="str">
        <f xml:space="preserve"> Time!G$48</f>
        <v>flag</v>
      </c>
      <c r="H74" s="357">
        <f xml:space="preserve"> Time!H$48</f>
        <v>0</v>
      </c>
      <c r="I74" s="357">
        <f xml:space="preserve"> Time!I$48</f>
        <v>0</v>
      </c>
      <c r="J74" s="653">
        <f xml:space="preserve"> Time!J$48</f>
        <v>13</v>
      </c>
      <c r="K74" s="653">
        <f xml:space="preserve"> Time!K$48</f>
        <v>0</v>
      </c>
      <c r="L74" s="415">
        <f xml:space="preserve"> Time!L$48</f>
        <v>1</v>
      </c>
      <c r="M74" s="415">
        <f xml:space="preserve"> Time!M$48</f>
        <v>1</v>
      </c>
      <c r="N74" s="415">
        <f xml:space="preserve"> Time!N$48</f>
        <v>1</v>
      </c>
      <c r="O74" s="415">
        <f xml:space="preserve"> Time!O$48</f>
        <v>1</v>
      </c>
      <c r="P74" s="415">
        <f xml:space="preserve"> Time!P$48</f>
        <v>1</v>
      </c>
      <c r="Q74" s="415">
        <f xml:space="preserve"> Time!Q$48</f>
        <v>1</v>
      </c>
      <c r="R74" s="415">
        <f xml:space="preserve"> Time!R$48</f>
        <v>1</v>
      </c>
      <c r="S74" s="415">
        <f xml:space="preserve"> Time!S$48</f>
        <v>1</v>
      </c>
      <c r="T74" s="415">
        <f xml:space="preserve"> Time!T$48</f>
        <v>1</v>
      </c>
      <c r="U74" s="415">
        <f xml:space="preserve"> Time!U$48</f>
        <v>1</v>
      </c>
      <c r="V74" s="415">
        <f xml:space="preserve"> Time!V$48</f>
        <v>1</v>
      </c>
      <c r="W74" s="415">
        <f xml:space="preserve"> Time!W$48</f>
        <v>1</v>
      </c>
      <c r="X74" s="415">
        <f xml:space="preserve"> Time!X$48</f>
        <v>1</v>
      </c>
      <c r="Y74" s="415">
        <f xml:space="preserve"> Time!Y$48</f>
        <v>0</v>
      </c>
      <c r="Z74" s="415">
        <f xml:space="preserve"> Time!Z$48</f>
        <v>0</v>
      </c>
      <c r="AA74" s="415">
        <f xml:space="preserve"> Time!AA$48</f>
        <v>0</v>
      </c>
      <c r="AB74" s="415">
        <f xml:space="preserve"> Time!AB$48</f>
        <v>0</v>
      </c>
      <c r="AC74" s="415">
        <f xml:space="preserve"> Time!AC$48</f>
        <v>0</v>
      </c>
      <c r="AD74" s="415">
        <f xml:space="preserve"> Time!AD$48</f>
        <v>0</v>
      </c>
      <c r="AE74" s="415">
        <f xml:space="preserve"> Time!AE$48</f>
        <v>0</v>
      </c>
      <c r="AF74" s="415">
        <f xml:space="preserve"> Time!AF$48</f>
        <v>0</v>
      </c>
      <c r="AG74" s="415">
        <f xml:space="preserve"> Time!AG$48</f>
        <v>0</v>
      </c>
      <c r="AH74" s="415">
        <f xml:space="preserve"> Time!AH$48</f>
        <v>0</v>
      </c>
      <c r="AI74" s="415">
        <f xml:space="preserve"> Time!AI$48</f>
        <v>0</v>
      </c>
      <c r="AJ74" s="415">
        <f xml:space="preserve"> Time!AJ$48</f>
        <v>0</v>
      </c>
      <c r="AK74" s="415">
        <f xml:space="preserve"> Time!AK$48</f>
        <v>0</v>
      </c>
      <c r="AL74" s="415">
        <f xml:space="preserve"> Time!AL$48</f>
        <v>0</v>
      </c>
      <c r="AM74" s="415">
        <f xml:space="preserve"> Time!AM$48</f>
        <v>0</v>
      </c>
      <c r="AN74" s="415">
        <f xml:space="preserve"> Time!AN$48</f>
        <v>0</v>
      </c>
      <c r="AO74" s="415">
        <f xml:space="preserve"> Time!AO$48</f>
        <v>0</v>
      </c>
      <c r="AP74" s="415">
        <f xml:space="preserve"> Time!AP$48</f>
        <v>0</v>
      </c>
      <c r="AQ74" s="415">
        <f xml:space="preserve"> Time!AQ$48</f>
        <v>0</v>
      </c>
      <c r="AR74" s="415">
        <f xml:space="preserve"> Time!AR$48</f>
        <v>0</v>
      </c>
      <c r="AS74" s="415">
        <f xml:space="preserve"> Time!AS$48</f>
        <v>0</v>
      </c>
      <c r="AT74" s="415">
        <f xml:space="preserve"> Time!AT$48</f>
        <v>0</v>
      </c>
      <c r="AU74" s="415">
        <f xml:space="preserve"> Time!AU$48</f>
        <v>0</v>
      </c>
      <c r="AV74" s="415">
        <f xml:space="preserve"> Time!AV$48</f>
        <v>0</v>
      </c>
      <c r="AW74" s="415">
        <f xml:space="preserve"> Time!AW$48</f>
        <v>0</v>
      </c>
      <c r="AX74" s="415">
        <f xml:space="preserve"> Time!AX$48</f>
        <v>0</v>
      </c>
      <c r="AY74" s="415">
        <f xml:space="preserve"> Time!AY$48</f>
        <v>0</v>
      </c>
      <c r="AZ74" s="415">
        <f xml:space="preserve"> Time!AZ$48</f>
        <v>0</v>
      </c>
      <c r="BA74" s="415">
        <f xml:space="preserve"> Time!BA$48</f>
        <v>0</v>
      </c>
      <c r="BB74" s="415">
        <f xml:space="preserve"> Time!BB$48</f>
        <v>0</v>
      </c>
      <c r="BC74" s="415">
        <f xml:space="preserve"> Time!BC$48</f>
        <v>0</v>
      </c>
      <c r="BD74" s="415">
        <f xml:space="preserve"> Time!BD$48</f>
        <v>0</v>
      </c>
      <c r="BE74" s="415">
        <f xml:space="preserve"> Time!BE$48</f>
        <v>0</v>
      </c>
      <c r="BF74" s="415">
        <f xml:space="preserve"> Time!BF$48</f>
        <v>0</v>
      </c>
      <c r="BG74" s="415">
        <f xml:space="preserve"> Time!BG$48</f>
        <v>0</v>
      </c>
      <c r="BH74" s="415">
        <f xml:space="preserve"> Time!BH$48</f>
        <v>0</v>
      </c>
      <c r="BI74" s="415">
        <f xml:space="preserve"> Time!BI$48</f>
        <v>0</v>
      </c>
      <c r="BJ74" s="415">
        <f xml:space="preserve"> Time!BJ$48</f>
        <v>0</v>
      </c>
      <c r="BK74" s="415">
        <f xml:space="preserve"> Time!BK$48</f>
        <v>0</v>
      </c>
      <c r="BL74" s="415">
        <f xml:space="preserve"> Time!BL$48</f>
        <v>0</v>
      </c>
      <c r="BM74" s="415">
        <f xml:space="preserve"> Time!BM$48</f>
        <v>0</v>
      </c>
      <c r="BN74" s="415">
        <f xml:space="preserve"> Time!BN$48</f>
        <v>0</v>
      </c>
      <c r="BO74" s="415">
        <f xml:space="preserve"> Time!BO$48</f>
        <v>0</v>
      </c>
      <c r="BP74" s="415">
        <f xml:space="preserve"> Time!BP$48</f>
        <v>0</v>
      </c>
      <c r="BQ74" s="415">
        <f xml:space="preserve"> Time!BQ$48</f>
        <v>0</v>
      </c>
      <c r="BR74" s="415">
        <f xml:space="preserve"> Time!BR$48</f>
        <v>0</v>
      </c>
      <c r="BS74" s="415">
        <f xml:space="preserve"> Time!BS$48</f>
        <v>0</v>
      </c>
      <c r="BT74" s="415">
        <f xml:space="preserve"> Time!BT$48</f>
        <v>0</v>
      </c>
      <c r="BU74" s="415">
        <f xml:space="preserve"> Time!BU$48</f>
        <v>0</v>
      </c>
      <c r="BV74" s="415">
        <f xml:space="preserve"> Time!BV$48</f>
        <v>0</v>
      </c>
      <c r="BW74" s="415">
        <f xml:space="preserve"> Time!BW$48</f>
        <v>0</v>
      </c>
      <c r="BX74" s="415">
        <f xml:space="preserve"> Time!BX$48</f>
        <v>0</v>
      </c>
      <c r="BY74" s="415">
        <f xml:space="preserve"> Time!BY$48</f>
        <v>0</v>
      </c>
      <c r="BZ74" s="415">
        <f xml:space="preserve"> Time!BZ$48</f>
        <v>0</v>
      </c>
      <c r="CA74" s="415">
        <f xml:space="preserve"> Time!CA$48</f>
        <v>0</v>
      </c>
      <c r="CB74" s="415">
        <f xml:space="preserve"> Time!CB$48</f>
        <v>0</v>
      </c>
      <c r="CC74" s="415">
        <f xml:space="preserve"> Time!CC$48</f>
        <v>0</v>
      </c>
      <c r="CD74" s="415">
        <f xml:space="preserve"> Time!CD$48</f>
        <v>0</v>
      </c>
      <c r="CE74" s="415">
        <f xml:space="preserve"> Time!CE$48</f>
        <v>0</v>
      </c>
      <c r="CF74" s="415">
        <f xml:space="preserve"> Time!CF$48</f>
        <v>0</v>
      </c>
    </row>
    <row r="75" spans="1:84" x14ac:dyDescent="0.25">
      <c r="A75" s="77"/>
      <c r="B75" s="78"/>
      <c r="C75" s="163"/>
      <c r="D75" s="79"/>
      <c r="E75" s="122" t="str">
        <f xml:space="preserve"> Time!E$17</f>
        <v>First model column flag</v>
      </c>
      <c r="F75" s="122">
        <f xml:space="preserve"> Time!F$17</f>
        <v>0</v>
      </c>
      <c r="G75" s="122" t="str">
        <f xml:space="preserve"> Time!G$17</f>
        <v>flag</v>
      </c>
      <c r="H75" s="122">
        <f xml:space="preserve"> Time!H$17</f>
        <v>0</v>
      </c>
      <c r="I75" s="122">
        <f xml:space="preserve"> Time!I$17</f>
        <v>0</v>
      </c>
      <c r="J75" s="653">
        <f xml:space="preserve"> Time!J$17</f>
        <v>1</v>
      </c>
      <c r="K75" s="653">
        <f xml:space="preserve"> Time!K$17</f>
        <v>0</v>
      </c>
      <c r="L75" s="415">
        <f xml:space="preserve"> Time!L$17</f>
        <v>1</v>
      </c>
      <c r="M75" s="415">
        <f xml:space="preserve"> Time!M$17</f>
        <v>0</v>
      </c>
      <c r="N75" s="415">
        <f xml:space="preserve"> Time!N$17</f>
        <v>0</v>
      </c>
      <c r="O75" s="415">
        <f xml:space="preserve"> Time!O$17</f>
        <v>0</v>
      </c>
      <c r="P75" s="415">
        <f xml:space="preserve"> Time!P$17</f>
        <v>0</v>
      </c>
      <c r="Q75" s="415">
        <f xml:space="preserve"> Time!Q$17</f>
        <v>0</v>
      </c>
      <c r="R75" s="415">
        <f xml:space="preserve"> Time!R$17</f>
        <v>0</v>
      </c>
      <c r="S75" s="415">
        <f xml:space="preserve"> Time!S$17</f>
        <v>0</v>
      </c>
      <c r="T75" s="415">
        <f xml:space="preserve"> Time!T$17</f>
        <v>0</v>
      </c>
      <c r="U75" s="415">
        <f xml:space="preserve"> Time!U$17</f>
        <v>0</v>
      </c>
      <c r="V75" s="415">
        <f xml:space="preserve"> Time!V$17</f>
        <v>0</v>
      </c>
      <c r="W75" s="415">
        <f xml:space="preserve"> Time!W$17</f>
        <v>0</v>
      </c>
      <c r="X75" s="415">
        <f xml:space="preserve"> Time!X$17</f>
        <v>0</v>
      </c>
      <c r="Y75" s="415">
        <f xml:space="preserve"> Time!Y$17</f>
        <v>0</v>
      </c>
      <c r="Z75" s="415">
        <f xml:space="preserve"> Time!Z$17</f>
        <v>0</v>
      </c>
      <c r="AA75" s="415">
        <f xml:space="preserve"> Time!AA$17</f>
        <v>0</v>
      </c>
      <c r="AB75" s="415">
        <f xml:space="preserve"> Time!AB$17</f>
        <v>0</v>
      </c>
      <c r="AC75" s="415">
        <f xml:space="preserve"> Time!AC$17</f>
        <v>0</v>
      </c>
      <c r="AD75" s="415">
        <f xml:space="preserve"> Time!AD$17</f>
        <v>0</v>
      </c>
      <c r="AE75" s="415">
        <f xml:space="preserve"> Time!AE$17</f>
        <v>0</v>
      </c>
      <c r="AF75" s="415">
        <f xml:space="preserve"> Time!AF$17</f>
        <v>0</v>
      </c>
      <c r="AG75" s="415">
        <f xml:space="preserve"> Time!AG$17</f>
        <v>0</v>
      </c>
      <c r="AH75" s="415">
        <f xml:space="preserve"> Time!AH$17</f>
        <v>0</v>
      </c>
      <c r="AI75" s="415">
        <f xml:space="preserve"> Time!AI$17</f>
        <v>0</v>
      </c>
      <c r="AJ75" s="415">
        <f xml:space="preserve"> Time!AJ$17</f>
        <v>0</v>
      </c>
      <c r="AK75" s="415">
        <f xml:space="preserve"> Time!AK$17</f>
        <v>0</v>
      </c>
      <c r="AL75" s="415">
        <f xml:space="preserve"> Time!AL$17</f>
        <v>0</v>
      </c>
      <c r="AM75" s="415">
        <f xml:space="preserve"> Time!AM$17</f>
        <v>0</v>
      </c>
      <c r="AN75" s="415">
        <f xml:space="preserve"> Time!AN$17</f>
        <v>0</v>
      </c>
      <c r="AO75" s="415">
        <f xml:space="preserve"> Time!AO$17</f>
        <v>0</v>
      </c>
      <c r="AP75" s="415">
        <f xml:space="preserve"> Time!AP$17</f>
        <v>0</v>
      </c>
      <c r="AQ75" s="415">
        <f xml:space="preserve"> Time!AQ$17</f>
        <v>0</v>
      </c>
      <c r="AR75" s="415">
        <f xml:space="preserve"> Time!AR$17</f>
        <v>0</v>
      </c>
      <c r="AS75" s="415">
        <f xml:space="preserve"> Time!AS$17</f>
        <v>0</v>
      </c>
      <c r="AT75" s="415">
        <f xml:space="preserve"> Time!AT$17</f>
        <v>0</v>
      </c>
      <c r="AU75" s="415">
        <f xml:space="preserve"> Time!AU$17</f>
        <v>0</v>
      </c>
      <c r="AV75" s="415">
        <f xml:space="preserve"> Time!AV$17</f>
        <v>0</v>
      </c>
      <c r="AW75" s="415">
        <f xml:space="preserve"> Time!AW$17</f>
        <v>0</v>
      </c>
      <c r="AX75" s="415">
        <f xml:space="preserve"> Time!AX$17</f>
        <v>0</v>
      </c>
      <c r="AY75" s="415">
        <f xml:space="preserve"> Time!AY$17</f>
        <v>0</v>
      </c>
      <c r="AZ75" s="415">
        <f xml:space="preserve"> Time!AZ$17</f>
        <v>0</v>
      </c>
      <c r="BA75" s="415">
        <f xml:space="preserve"> Time!BA$17</f>
        <v>0</v>
      </c>
      <c r="BB75" s="415">
        <f xml:space="preserve"> Time!BB$17</f>
        <v>0</v>
      </c>
      <c r="BC75" s="415">
        <f xml:space="preserve"> Time!BC$17</f>
        <v>0</v>
      </c>
      <c r="BD75" s="415">
        <f xml:space="preserve"> Time!BD$17</f>
        <v>0</v>
      </c>
      <c r="BE75" s="415">
        <f xml:space="preserve"> Time!BE$17</f>
        <v>0</v>
      </c>
      <c r="BF75" s="415">
        <f xml:space="preserve"> Time!BF$17</f>
        <v>0</v>
      </c>
      <c r="BG75" s="415">
        <f xml:space="preserve"> Time!BG$17</f>
        <v>0</v>
      </c>
      <c r="BH75" s="415">
        <f xml:space="preserve"> Time!BH$17</f>
        <v>0</v>
      </c>
      <c r="BI75" s="415">
        <f xml:space="preserve"> Time!BI$17</f>
        <v>0</v>
      </c>
      <c r="BJ75" s="415">
        <f xml:space="preserve"> Time!BJ$17</f>
        <v>0</v>
      </c>
      <c r="BK75" s="415">
        <f xml:space="preserve"> Time!BK$17</f>
        <v>0</v>
      </c>
      <c r="BL75" s="415">
        <f xml:space="preserve"> Time!BL$17</f>
        <v>0</v>
      </c>
      <c r="BM75" s="415">
        <f xml:space="preserve"> Time!BM$17</f>
        <v>0</v>
      </c>
      <c r="BN75" s="415">
        <f xml:space="preserve"> Time!BN$17</f>
        <v>0</v>
      </c>
      <c r="BO75" s="415">
        <f xml:space="preserve"> Time!BO$17</f>
        <v>0</v>
      </c>
      <c r="BP75" s="415">
        <f xml:space="preserve"> Time!BP$17</f>
        <v>0</v>
      </c>
      <c r="BQ75" s="415">
        <f xml:space="preserve"> Time!BQ$17</f>
        <v>0</v>
      </c>
      <c r="BR75" s="415">
        <f xml:space="preserve"> Time!BR$17</f>
        <v>0</v>
      </c>
      <c r="BS75" s="415">
        <f xml:space="preserve"> Time!BS$17</f>
        <v>0</v>
      </c>
      <c r="BT75" s="415">
        <f xml:space="preserve"> Time!BT$17</f>
        <v>0</v>
      </c>
      <c r="BU75" s="415">
        <f xml:space="preserve"> Time!BU$17</f>
        <v>0</v>
      </c>
      <c r="BV75" s="415">
        <f xml:space="preserve"> Time!BV$17</f>
        <v>0</v>
      </c>
      <c r="BW75" s="415">
        <f xml:space="preserve"> Time!BW$17</f>
        <v>0</v>
      </c>
      <c r="BX75" s="415">
        <f xml:space="preserve"> Time!BX$17</f>
        <v>0</v>
      </c>
      <c r="BY75" s="415">
        <f xml:space="preserve"> Time!BY$17</f>
        <v>0</v>
      </c>
      <c r="BZ75" s="415">
        <f xml:space="preserve"> Time!BZ$17</f>
        <v>0</v>
      </c>
      <c r="CA75" s="415">
        <f xml:space="preserve"> Time!CA$17</f>
        <v>0</v>
      </c>
      <c r="CB75" s="415">
        <f xml:space="preserve"> Time!CB$17</f>
        <v>0</v>
      </c>
      <c r="CC75" s="415">
        <f xml:space="preserve"> Time!CC$17</f>
        <v>0</v>
      </c>
      <c r="CD75" s="415">
        <f xml:space="preserve"> Time!CD$17</f>
        <v>0</v>
      </c>
      <c r="CE75" s="415">
        <f xml:space="preserve"> Time!CE$17</f>
        <v>0</v>
      </c>
      <c r="CF75" s="415">
        <f xml:space="preserve"> Time!CF$17</f>
        <v>0</v>
      </c>
    </row>
    <row r="76" spans="1:84" x14ac:dyDescent="0.25">
      <c r="A76" s="182"/>
      <c r="B76" s="179"/>
      <c r="C76" s="9"/>
      <c r="D76" s="180"/>
      <c r="E76" s="181" t="s">
        <v>129</v>
      </c>
      <c r="F76" s="652">
        <f xml:space="preserve"> (SUM(L76:CE76) &gt; 0) * 1</f>
        <v>0</v>
      </c>
      <c r="G76" s="181" t="s">
        <v>152</v>
      </c>
      <c r="H76" s="181"/>
      <c r="I76" s="181"/>
      <c r="L76" s="774">
        <f t="shared" ref="L76:AQ76" si="43" xml:space="preserve"> IF(AND(L74 = 1, L75 = 0), (ROUND(L61 - K61, 2) &lt;&gt; ROUND(L38, 2)) * 1, 0)</f>
        <v>0</v>
      </c>
      <c r="M76" s="774">
        <f t="shared" si="43"/>
        <v>0</v>
      </c>
      <c r="N76" s="774">
        <f t="shared" si="43"/>
        <v>0</v>
      </c>
      <c r="O76" s="774">
        <f t="shared" si="43"/>
        <v>0</v>
      </c>
      <c r="P76" s="774">
        <f t="shared" si="43"/>
        <v>0</v>
      </c>
      <c r="Q76" s="774">
        <f t="shared" si="43"/>
        <v>0</v>
      </c>
      <c r="R76" s="774">
        <f t="shared" si="43"/>
        <v>0</v>
      </c>
      <c r="S76" s="774">
        <f t="shared" si="43"/>
        <v>0</v>
      </c>
      <c r="T76" s="774">
        <f t="shared" si="43"/>
        <v>0</v>
      </c>
      <c r="U76" s="774">
        <f t="shared" si="43"/>
        <v>0</v>
      </c>
      <c r="V76" s="774">
        <f t="shared" si="43"/>
        <v>0</v>
      </c>
      <c r="W76" s="774">
        <f t="shared" si="43"/>
        <v>0</v>
      </c>
      <c r="X76" s="774">
        <f t="shared" si="43"/>
        <v>0</v>
      </c>
      <c r="Y76" s="774">
        <f t="shared" si="43"/>
        <v>0</v>
      </c>
      <c r="Z76" s="774">
        <f t="shared" si="43"/>
        <v>0</v>
      </c>
      <c r="AA76" s="774">
        <f t="shared" si="43"/>
        <v>0</v>
      </c>
      <c r="AB76" s="774">
        <f t="shared" si="43"/>
        <v>0</v>
      </c>
      <c r="AC76" s="774">
        <f t="shared" si="43"/>
        <v>0</v>
      </c>
      <c r="AD76" s="774">
        <f t="shared" si="43"/>
        <v>0</v>
      </c>
      <c r="AE76" s="774">
        <f t="shared" si="43"/>
        <v>0</v>
      </c>
      <c r="AF76" s="774">
        <f t="shared" si="43"/>
        <v>0</v>
      </c>
      <c r="AG76" s="774">
        <f t="shared" si="43"/>
        <v>0</v>
      </c>
      <c r="AH76" s="774">
        <f t="shared" si="43"/>
        <v>0</v>
      </c>
      <c r="AI76" s="774">
        <f t="shared" si="43"/>
        <v>0</v>
      </c>
      <c r="AJ76" s="774">
        <f t="shared" si="43"/>
        <v>0</v>
      </c>
      <c r="AK76" s="774">
        <f t="shared" si="43"/>
        <v>0</v>
      </c>
      <c r="AL76" s="774">
        <f t="shared" si="43"/>
        <v>0</v>
      </c>
      <c r="AM76" s="774">
        <f t="shared" si="43"/>
        <v>0</v>
      </c>
      <c r="AN76" s="774">
        <f t="shared" si="43"/>
        <v>0</v>
      </c>
      <c r="AO76" s="774">
        <f t="shared" si="43"/>
        <v>0</v>
      </c>
      <c r="AP76" s="774">
        <f t="shared" si="43"/>
        <v>0</v>
      </c>
      <c r="AQ76" s="774">
        <f t="shared" si="43"/>
        <v>0</v>
      </c>
      <c r="AR76" s="774">
        <f t="shared" ref="AR76:BW76" si="44" xml:space="preserve"> IF(AND(AR74 = 1, AR75 = 0), (ROUND(AR61 - AQ61, 2) &lt;&gt; ROUND(AR38, 2)) * 1, 0)</f>
        <v>0</v>
      </c>
      <c r="AS76" s="774">
        <f t="shared" si="44"/>
        <v>0</v>
      </c>
      <c r="AT76" s="774">
        <f t="shared" si="44"/>
        <v>0</v>
      </c>
      <c r="AU76" s="774">
        <f t="shared" si="44"/>
        <v>0</v>
      </c>
      <c r="AV76" s="774">
        <f t="shared" si="44"/>
        <v>0</v>
      </c>
      <c r="AW76" s="774">
        <f t="shared" si="44"/>
        <v>0</v>
      </c>
      <c r="AX76" s="774">
        <f t="shared" si="44"/>
        <v>0</v>
      </c>
      <c r="AY76" s="774">
        <f t="shared" si="44"/>
        <v>0</v>
      </c>
      <c r="AZ76" s="774">
        <f t="shared" si="44"/>
        <v>0</v>
      </c>
      <c r="BA76" s="774">
        <f t="shared" si="44"/>
        <v>0</v>
      </c>
      <c r="BB76" s="774">
        <f t="shared" si="44"/>
        <v>0</v>
      </c>
      <c r="BC76" s="774">
        <f t="shared" si="44"/>
        <v>0</v>
      </c>
      <c r="BD76" s="774">
        <f t="shared" si="44"/>
        <v>0</v>
      </c>
      <c r="BE76" s="774">
        <f t="shared" si="44"/>
        <v>0</v>
      </c>
      <c r="BF76" s="774">
        <f t="shared" si="44"/>
        <v>0</v>
      </c>
      <c r="BG76" s="774">
        <f t="shared" si="44"/>
        <v>0</v>
      </c>
      <c r="BH76" s="774">
        <f t="shared" si="44"/>
        <v>0</v>
      </c>
      <c r="BI76" s="774">
        <f t="shared" si="44"/>
        <v>0</v>
      </c>
      <c r="BJ76" s="774">
        <f t="shared" si="44"/>
        <v>0</v>
      </c>
      <c r="BK76" s="774">
        <f t="shared" si="44"/>
        <v>0</v>
      </c>
      <c r="BL76" s="774">
        <f t="shared" si="44"/>
        <v>0</v>
      </c>
      <c r="BM76" s="774">
        <f t="shared" si="44"/>
        <v>0</v>
      </c>
      <c r="BN76" s="774">
        <f t="shared" si="44"/>
        <v>0</v>
      </c>
      <c r="BO76" s="774">
        <f t="shared" si="44"/>
        <v>0</v>
      </c>
      <c r="BP76" s="774">
        <f t="shared" si="44"/>
        <v>0</v>
      </c>
      <c r="BQ76" s="774">
        <f t="shared" si="44"/>
        <v>0</v>
      </c>
      <c r="BR76" s="774">
        <f t="shared" si="44"/>
        <v>0</v>
      </c>
      <c r="BS76" s="774">
        <f t="shared" si="44"/>
        <v>0</v>
      </c>
      <c r="BT76" s="774">
        <f t="shared" si="44"/>
        <v>0</v>
      </c>
      <c r="BU76" s="774">
        <f t="shared" si="44"/>
        <v>0</v>
      </c>
      <c r="BV76" s="774">
        <f t="shared" si="44"/>
        <v>0</v>
      </c>
      <c r="BW76" s="774">
        <f t="shared" si="44"/>
        <v>0</v>
      </c>
      <c r="BX76" s="774">
        <f t="shared" ref="BX76:CF76" si="45" xml:space="preserve"> IF(AND(BX74 = 1, BX75 = 0), (ROUND(BX61 - BW61, 2) &lt;&gt; ROUND(BX38, 2)) * 1, 0)</f>
        <v>0</v>
      </c>
      <c r="BY76" s="774">
        <f t="shared" si="45"/>
        <v>0</v>
      </c>
      <c r="BZ76" s="774">
        <f t="shared" si="45"/>
        <v>0</v>
      </c>
      <c r="CA76" s="774">
        <f t="shared" si="45"/>
        <v>0</v>
      </c>
      <c r="CB76" s="774">
        <f t="shared" si="45"/>
        <v>0</v>
      </c>
      <c r="CC76" s="774">
        <f t="shared" si="45"/>
        <v>0</v>
      </c>
      <c r="CD76" s="774">
        <f t="shared" si="45"/>
        <v>0</v>
      </c>
      <c r="CE76" s="774">
        <f t="shared" si="45"/>
        <v>0</v>
      </c>
      <c r="CF76" s="774">
        <f t="shared" si="45"/>
        <v>0</v>
      </c>
    </row>
    <row r="77" spans="1:84" x14ac:dyDescent="0.25">
      <c r="A77" s="182"/>
      <c r="B77" s="179"/>
      <c r="C77" s="9"/>
      <c r="D77" s="180"/>
      <c r="E77" s="181"/>
      <c r="F77" s="181"/>
      <c r="G77" s="181"/>
      <c r="H77" s="181"/>
      <c r="I77" s="181"/>
      <c r="AE77" s="417"/>
      <c r="AF77" s="417"/>
      <c r="AG77" s="417"/>
      <c r="AH77" s="417"/>
      <c r="AI77" s="417"/>
      <c r="AJ77" s="417"/>
      <c r="AK77" s="417"/>
      <c r="AL77" s="417"/>
      <c r="AM77" s="417"/>
      <c r="AN77" s="417"/>
      <c r="AO77" s="417"/>
      <c r="AP77" s="417"/>
      <c r="AQ77" s="417"/>
      <c r="AR77" s="417"/>
      <c r="AS77" s="417"/>
      <c r="AT77" s="417"/>
      <c r="AU77" s="417"/>
      <c r="AV77" s="417"/>
      <c r="AW77" s="417"/>
      <c r="AX77" s="417"/>
      <c r="AY77" s="417"/>
      <c r="AZ77" s="417"/>
      <c r="BA77" s="417"/>
      <c r="BB77" s="417"/>
      <c r="BC77" s="417"/>
      <c r="BD77" s="417"/>
      <c r="BE77" s="417"/>
      <c r="BF77" s="417"/>
      <c r="BG77" s="417"/>
      <c r="BH77" s="417"/>
      <c r="BI77" s="417"/>
      <c r="BJ77" s="417"/>
      <c r="BK77" s="417"/>
      <c r="BL77" s="417"/>
      <c r="BM77" s="417"/>
      <c r="BN77" s="417"/>
      <c r="BO77" s="417"/>
      <c r="BP77" s="417"/>
      <c r="BQ77" s="417"/>
      <c r="BR77" s="417"/>
      <c r="BS77" s="417"/>
    </row>
    <row r="78" spans="1:84" x14ac:dyDescent="0.25">
      <c r="A78" s="182"/>
      <c r="B78" s="179"/>
      <c r="C78" s="9"/>
      <c r="D78" s="180"/>
      <c r="E78" s="181"/>
      <c r="F78" s="181"/>
      <c r="G78" s="181"/>
      <c r="H78" s="181"/>
      <c r="I78" s="181"/>
      <c r="AE78" s="417"/>
      <c r="AF78" s="417"/>
      <c r="AG78" s="417"/>
      <c r="AH78" s="417"/>
      <c r="AI78" s="417"/>
      <c r="AJ78" s="417"/>
      <c r="AK78" s="417"/>
      <c r="AL78" s="417"/>
      <c r="AM78" s="417"/>
      <c r="AN78" s="417"/>
      <c r="AO78" s="417"/>
      <c r="AP78" s="417"/>
      <c r="AQ78" s="417"/>
      <c r="AR78" s="417"/>
      <c r="AS78" s="417"/>
      <c r="AT78" s="417"/>
      <c r="AU78" s="417"/>
      <c r="AV78" s="417"/>
      <c r="AW78" s="417"/>
      <c r="AX78" s="417"/>
      <c r="AY78" s="417"/>
      <c r="AZ78" s="417"/>
      <c r="BA78" s="417"/>
      <c r="BB78" s="417"/>
      <c r="BC78" s="417"/>
      <c r="BD78" s="417"/>
      <c r="BE78" s="417"/>
      <c r="BF78" s="417"/>
      <c r="BG78" s="417"/>
      <c r="BH78" s="417"/>
      <c r="BI78" s="417"/>
      <c r="BJ78" s="417"/>
      <c r="BK78" s="417"/>
      <c r="BL78" s="417"/>
      <c r="BM78" s="417"/>
      <c r="BN78" s="417"/>
      <c r="BO78" s="417"/>
      <c r="BP78" s="417"/>
      <c r="BQ78" s="417"/>
      <c r="BR78" s="417"/>
      <c r="BS78" s="417"/>
    </row>
    <row r="79" spans="1:84" x14ac:dyDescent="0.25">
      <c r="A79" s="233" t="s">
        <v>87</v>
      </c>
      <c r="B79" s="234"/>
      <c r="C79" s="234"/>
      <c r="D79" s="235"/>
      <c r="E79" s="236"/>
      <c r="F79" s="237"/>
      <c r="G79" s="236"/>
      <c r="H79" s="236"/>
      <c r="I79" s="236"/>
      <c r="J79" s="549"/>
      <c r="K79" s="549"/>
      <c r="L79" s="549"/>
      <c r="M79" s="549"/>
      <c r="N79" s="549"/>
      <c r="O79" s="549"/>
      <c r="P79" s="549"/>
      <c r="Q79" s="549"/>
      <c r="R79" s="549"/>
      <c r="S79" s="549"/>
      <c r="T79" s="549"/>
      <c r="U79" s="549"/>
      <c r="V79" s="549"/>
      <c r="W79" s="549"/>
      <c r="X79" s="549"/>
      <c r="Y79" s="549"/>
      <c r="Z79" s="549"/>
      <c r="AA79" s="549"/>
      <c r="AB79" s="549"/>
      <c r="AC79" s="549"/>
      <c r="AD79" s="549"/>
      <c r="AE79" s="549"/>
      <c r="AF79" s="549"/>
      <c r="AG79" s="549"/>
      <c r="AH79" s="549"/>
      <c r="AI79" s="549"/>
      <c r="AJ79" s="549"/>
      <c r="AK79" s="549"/>
      <c r="AL79" s="549"/>
      <c r="AM79" s="549"/>
      <c r="AN79" s="549"/>
      <c r="AO79" s="549"/>
      <c r="AP79" s="549"/>
      <c r="AQ79" s="549"/>
      <c r="AR79" s="549"/>
      <c r="AS79" s="549"/>
      <c r="AT79" s="549"/>
      <c r="AU79" s="549"/>
      <c r="AV79" s="549"/>
      <c r="AW79" s="549"/>
      <c r="AX79" s="549"/>
      <c r="AY79" s="549"/>
      <c r="AZ79" s="549"/>
      <c r="BA79" s="549"/>
      <c r="BB79" s="549"/>
      <c r="BC79" s="549"/>
      <c r="BD79" s="549"/>
      <c r="BE79" s="549"/>
      <c r="BF79" s="549"/>
      <c r="BG79" s="549"/>
      <c r="BH79" s="549"/>
      <c r="BI79" s="549"/>
      <c r="BJ79" s="549"/>
      <c r="BK79" s="549"/>
      <c r="BL79" s="549"/>
      <c r="BM79" s="549"/>
      <c r="BN79" s="549"/>
      <c r="BO79" s="549"/>
      <c r="BP79" s="549"/>
      <c r="BQ79" s="549"/>
      <c r="BR79" s="549"/>
      <c r="BS79" s="549"/>
      <c r="BT79" s="549"/>
      <c r="BU79" s="549"/>
      <c r="BV79" s="549"/>
      <c r="BW79" s="549"/>
      <c r="BX79" s="549"/>
      <c r="BY79" s="549"/>
      <c r="BZ79" s="549"/>
      <c r="CA79" s="549"/>
      <c r="CB79" s="549"/>
      <c r="CC79" s="549"/>
      <c r="CD79" s="549"/>
      <c r="CE79" s="549"/>
      <c r="CF79" s="549"/>
    </row>
    <row r="80" spans="1:84" x14ac:dyDescent="0.25">
      <c r="A80" s="179"/>
      <c r="B80" s="179"/>
      <c r="C80" s="183"/>
      <c r="D80" s="186"/>
      <c r="E80" s="146"/>
      <c r="F80" s="181"/>
      <c r="G80" s="181"/>
      <c r="H80" s="181"/>
      <c r="I80" s="181"/>
      <c r="BT80" s="334"/>
      <c r="BU80" s="334"/>
      <c r="BV80" s="334"/>
      <c r="BW80" s="334"/>
      <c r="BX80" s="334"/>
      <c r="BY80" s="334"/>
      <c r="BZ80" s="334"/>
      <c r="CA80" s="334"/>
      <c r="CB80" s="334"/>
      <c r="CC80" s="334"/>
      <c r="CD80" s="334"/>
      <c r="CE80" s="334"/>
      <c r="CF80" s="334"/>
    </row>
    <row r="81" spans="1:84" x14ac:dyDescent="0.25">
      <c r="A81" s="333"/>
      <c r="B81" s="333"/>
      <c r="C81" s="337"/>
      <c r="D81" s="344"/>
      <c r="E81" s="181" t="str">
        <f xml:space="preserve"> "Units sold - " &amp; SetUp!$E$25 &amp; " - actuals"</f>
        <v>Units sold - Shoes - actuals</v>
      </c>
      <c r="F81" s="181"/>
      <c r="G81" s="181" t="s">
        <v>96</v>
      </c>
      <c r="H81" s="181"/>
      <c r="I81" s="322" t="s">
        <v>221</v>
      </c>
      <c r="L81" s="769"/>
      <c r="M81" s="770">
        <v>320</v>
      </c>
      <c r="N81" s="770">
        <v>320</v>
      </c>
      <c r="O81" s="770">
        <v>360</v>
      </c>
      <c r="P81" s="770">
        <v>440</v>
      </c>
      <c r="Q81" s="770">
        <v>440</v>
      </c>
      <c r="R81" s="770">
        <v>400</v>
      </c>
      <c r="S81" s="770">
        <v>320</v>
      </c>
      <c r="T81" s="770">
        <v>280</v>
      </c>
      <c r="U81" s="770">
        <v>280</v>
      </c>
      <c r="V81" s="770">
        <v>280</v>
      </c>
      <c r="W81" s="770">
        <v>280</v>
      </c>
      <c r="X81" s="770">
        <v>280</v>
      </c>
      <c r="Y81" s="770"/>
      <c r="Z81" s="770"/>
      <c r="AA81" s="770"/>
      <c r="AB81" s="770"/>
      <c r="AC81" s="770"/>
      <c r="AD81" s="770"/>
      <c r="AE81" s="770"/>
      <c r="AF81" s="770"/>
      <c r="AG81" s="770"/>
      <c r="AH81" s="770"/>
      <c r="AI81" s="770"/>
      <c r="AJ81" s="770"/>
      <c r="AK81" s="770"/>
      <c r="AL81" s="770"/>
      <c r="AM81" s="770"/>
      <c r="AN81" s="770"/>
      <c r="AO81" s="770"/>
      <c r="AP81" s="770"/>
      <c r="AQ81" s="770"/>
      <c r="AR81" s="770"/>
      <c r="AS81" s="770"/>
      <c r="AT81" s="770"/>
      <c r="AU81" s="770"/>
      <c r="AV81" s="770"/>
      <c r="AW81" s="770"/>
      <c r="AX81" s="770"/>
      <c r="AY81" s="770"/>
      <c r="AZ81" s="770"/>
      <c r="BA81" s="770"/>
      <c r="BB81" s="770"/>
      <c r="BC81" s="770"/>
      <c r="BD81" s="770"/>
      <c r="BE81" s="770"/>
      <c r="BF81" s="770"/>
      <c r="BG81" s="770"/>
      <c r="BH81" s="770"/>
      <c r="BI81" s="770"/>
      <c r="BJ81" s="770"/>
      <c r="BK81" s="770"/>
      <c r="BL81" s="770"/>
      <c r="BM81" s="770"/>
      <c r="BN81" s="770"/>
      <c r="BO81" s="770"/>
      <c r="BP81" s="770"/>
      <c r="BQ81" s="770"/>
      <c r="BR81" s="770"/>
      <c r="BS81" s="770"/>
      <c r="BT81" s="770"/>
      <c r="BU81" s="770"/>
      <c r="BV81" s="770"/>
      <c r="BW81" s="770"/>
      <c r="BX81" s="770"/>
      <c r="BY81" s="770"/>
      <c r="BZ81" s="770"/>
      <c r="CA81" s="770"/>
      <c r="CB81" s="770"/>
      <c r="CC81" s="770"/>
      <c r="CD81" s="770"/>
      <c r="CE81" s="770"/>
      <c r="CF81" s="770"/>
    </row>
    <row r="82" spans="1:84" x14ac:dyDescent="0.25">
      <c r="A82" s="333"/>
      <c r="B82" s="333"/>
      <c r="C82" s="337"/>
      <c r="D82" s="344"/>
      <c r="E82" s="181" t="str">
        <f xml:space="preserve"> "Units sold - " &amp; SetUp!$E$26 &amp; " - actuals"</f>
        <v>Units sold - Trainers - actuals</v>
      </c>
      <c r="F82" s="181"/>
      <c r="G82" s="181" t="s">
        <v>96</v>
      </c>
      <c r="H82" s="181"/>
      <c r="I82" s="322" t="s">
        <v>221</v>
      </c>
      <c r="L82" s="769"/>
      <c r="M82" s="770">
        <v>160</v>
      </c>
      <c r="N82" s="770">
        <v>160</v>
      </c>
      <c r="O82" s="770">
        <v>180</v>
      </c>
      <c r="P82" s="770">
        <v>220</v>
      </c>
      <c r="Q82" s="770">
        <v>220</v>
      </c>
      <c r="R82" s="770">
        <v>200</v>
      </c>
      <c r="S82" s="770">
        <v>160</v>
      </c>
      <c r="T82" s="770">
        <v>140</v>
      </c>
      <c r="U82" s="770">
        <v>140</v>
      </c>
      <c r="V82" s="770">
        <v>140</v>
      </c>
      <c r="W82" s="770">
        <v>140</v>
      </c>
      <c r="X82" s="770">
        <v>140</v>
      </c>
      <c r="Y82" s="770"/>
      <c r="Z82" s="770"/>
      <c r="AA82" s="770"/>
      <c r="AB82" s="770"/>
      <c r="AC82" s="770"/>
      <c r="AD82" s="770"/>
      <c r="AE82" s="770"/>
      <c r="AF82" s="770"/>
      <c r="AG82" s="770"/>
      <c r="AH82" s="770"/>
      <c r="AI82" s="770"/>
      <c r="AJ82" s="770"/>
      <c r="AK82" s="770"/>
      <c r="AL82" s="770"/>
      <c r="AM82" s="770"/>
      <c r="AN82" s="770"/>
      <c r="AO82" s="770"/>
      <c r="AP82" s="770"/>
      <c r="AQ82" s="770"/>
      <c r="AR82" s="770"/>
      <c r="AS82" s="770"/>
      <c r="AT82" s="770"/>
      <c r="AU82" s="770"/>
      <c r="AV82" s="770"/>
      <c r="AW82" s="770"/>
      <c r="AX82" s="770"/>
      <c r="AY82" s="770"/>
      <c r="AZ82" s="770"/>
      <c r="BA82" s="770"/>
      <c r="BB82" s="770"/>
      <c r="BC82" s="770"/>
      <c r="BD82" s="770"/>
      <c r="BE82" s="770"/>
      <c r="BF82" s="770"/>
      <c r="BG82" s="770"/>
      <c r="BH82" s="770"/>
      <c r="BI82" s="770"/>
      <c r="BJ82" s="770"/>
      <c r="BK82" s="770"/>
      <c r="BL82" s="770"/>
      <c r="BM82" s="770"/>
      <c r="BN82" s="770"/>
      <c r="BO82" s="770"/>
      <c r="BP82" s="770"/>
      <c r="BQ82" s="770"/>
      <c r="BR82" s="770"/>
      <c r="BS82" s="770"/>
      <c r="BT82" s="770"/>
      <c r="BU82" s="770"/>
      <c r="BV82" s="770"/>
      <c r="BW82" s="770"/>
      <c r="BX82" s="770"/>
      <c r="BY82" s="770"/>
      <c r="BZ82" s="770"/>
      <c r="CA82" s="770"/>
      <c r="CB82" s="770"/>
      <c r="CC82" s="770"/>
      <c r="CD82" s="770"/>
      <c r="CE82" s="770"/>
      <c r="CF82" s="770"/>
    </row>
    <row r="83" spans="1:84" x14ac:dyDescent="0.25">
      <c r="A83" s="333"/>
      <c r="B83" s="333"/>
      <c r="C83" s="337"/>
      <c r="D83" s="344"/>
      <c r="E83" s="181" t="str">
        <f xml:space="preserve"> "Units sold - " &amp; SetUp!$E$27 &amp; " - actuals"</f>
        <v>Units sold - Boots - actuals</v>
      </c>
      <c r="F83" s="181"/>
      <c r="G83" s="181" t="s">
        <v>96</v>
      </c>
      <c r="H83" s="181"/>
      <c r="I83" s="322" t="s">
        <v>221</v>
      </c>
      <c r="L83" s="769"/>
      <c r="M83" s="770">
        <v>200</v>
      </c>
      <c r="N83" s="770">
        <v>200</v>
      </c>
      <c r="O83" s="770">
        <v>225</v>
      </c>
      <c r="P83" s="770">
        <v>275</v>
      </c>
      <c r="Q83" s="770">
        <v>275</v>
      </c>
      <c r="R83" s="770">
        <v>250</v>
      </c>
      <c r="S83" s="770">
        <v>200</v>
      </c>
      <c r="T83" s="770">
        <v>175.00000000000003</v>
      </c>
      <c r="U83" s="770">
        <v>175.00000000000003</v>
      </c>
      <c r="V83" s="770">
        <v>175.00000000000003</v>
      </c>
      <c r="W83" s="770">
        <v>175.00000000000003</v>
      </c>
      <c r="X83" s="770">
        <v>175.00000000000003</v>
      </c>
      <c r="Y83" s="770"/>
      <c r="Z83" s="770"/>
      <c r="AA83" s="770"/>
      <c r="AB83" s="770"/>
      <c r="AC83" s="770"/>
      <c r="AD83" s="770"/>
      <c r="AE83" s="770"/>
      <c r="AF83" s="770"/>
      <c r="AG83" s="770"/>
      <c r="AH83" s="770"/>
      <c r="AI83" s="770"/>
      <c r="AJ83" s="770"/>
      <c r="AK83" s="770"/>
      <c r="AL83" s="770"/>
      <c r="AM83" s="770"/>
      <c r="AN83" s="770"/>
      <c r="AO83" s="770"/>
      <c r="AP83" s="770"/>
      <c r="AQ83" s="770"/>
      <c r="AR83" s="770"/>
      <c r="AS83" s="770"/>
      <c r="AT83" s="770"/>
      <c r="AU83" s="770"/>
      <c r="AV83" s="770"/>
      <c r="AW83" s="770"/>
      <c r="AX83" s="770"/>
      <c r="AY83" s="770"/>
      <c r="AZ83" s="770"/>
      <c r="BA83" s="770"/>
      <c r="BB83" s="770"/>
      <c r="BC83" s="770"/>
      <c r="BD83" s="770"/>
      <c r="BE83" s="770"/>
      <c r="BF83" s="770"/>
      <c r="BG83" s="770"/>
      <c r="BH83" s="770"/>
      <c r="BI83" s="770"/>
      <c r="BJ83" s="770"/>
      <c r="BK83" s="770"/>
      <c r="BL83" s="770"/>
      <c r="BM83" s="770"/>
      <c r="BN83" s="770"/>
      <c r="BO83" s="770"/>
      <c r="BP83" s="770"/>
      <c r="BQ83" s="770"/>
      <c r="BR83" s="770"/>
      <c r="BS83" s="770"/>
      <c r="BT83" s="770"/>
      <c r="BU83" s="770"/>
      <c r="BV83" s="770"/>
      <c r="BW83" s="770"/>
      <c r="BX83" s="770"/>
      <c r="BY83" s="770"/>
      <c r="BZ83" s="770"/>
      <c r="CA83" s="770"/>
      <c r="CB83" s="770"/>
      <c r="CC83" s="770"/>
      <c r="CD83" s="770"/>
      <c r="CE83" s="770"/>
      <c r="CF83" s="770"/>
    </row>
    <row r="84" spans="1:84" x14ac:dyDescent="0.25">
      <c r="A84" s="179"/>
      <c r="B84" s="179"/>
      <c r="C84" s="183"/>
      <c r="D84" s="186"/>
      <c r="E84" s="146"/>
      <c r="F84" s="181"/>
      <c r="G84" s="181"/>
      <c r="H84" s="181"/>
      <c r="I84" s="181"/>
      <c r="L84" s="344"/>
      <c r="BT84" s="334"/>
      <c r="BU84" s="334"/>
      <c r="BV84" s="334"/>
      <c r="BW84" s="334"/>
      <c r="BX84" s="334"/>
      <c r="BY84" s="334"/>
      <c r="BZ84" s="334"/>
      <c r="CA84" s="334"/>
      <c r="CB84" s="334"/>
      <c r="CC84" s="334"/>
      <c r="CD84" s="334"/>
      <c r="CE84" s="334"/>
      <c r="CF84" s="334"/>
    </row>
    <row r="85" spans="1:84" x14ac:dyDescent="0.25">
      <c r="A85" s="697"/>
      <c r="B85" s="697"/>
      <c r="C85" s="698"/>
      <c r="D85" s="699"/>
      <c r="E85" s="700" t="str">
        <f xml:space="preserve"> "Unit sales rate - " &amp; SetUp!$E$25 &amp; " - actuals"</f>
        <v>Unit sales rate - Shoes - actuals</v>
      </c>
      <c r="F85" s="700"/>
      <c r="G85" s="700" t="s">
        <v>40</v>
      </c>
      <c r="H85" s="700"/>
      <c r="I85" s="701" t="s">
        <v>221</v>
      </c>
      <c r="J85" s="702"/>
      <c r="K85" s="702"/>
      <c r="L85" s="775"/>
      <c r="M85" s="776">
        <v>100</v>
      </c>
      <c r="N85" s="776">
        <v>100</v>
      </c>
      <c r="O85" s="776">
        <v>100</v>
      </c>
      <c r="P85" s="776">
        <v>100</v>
      </c>
      <c r="Q85" s="776">
        <v>100</v>
      </c>
      <c r="R85" s="776">
        <v>100</v>
      </c>
      <c r="S85" s="776">
        <v>100</v>
      </c>
      <c r="T85" s="776">
        <v>100</v>
      </c>
      <c r="U85" s="776">
        <v>100</v>
      </c>
      <c r="V85" s="776">
        <v>100</v>
      </c>
      <c r="W85" s="776">
        <v>100</v>
      </c>
      <c r="X85" s="776">
        <v>100</v>
      </c>
      <c r="Y85" s="776"/>
      <c r="Z85" s="776"/>
      <c r="AA85" s="776"/>
      <c r="AB85" s="776"/>
      <c r="AC85" s="776"/>
      <c r="AD85" s="776"/>
      <c r="AE85" s="776"/>
      <c r="AF85" s="776"/>
      <c r="AG85" s="776"/>
      <c r="AH85" s="776"/>
      <c r="AI85" s="776"/>
      <c r="AJ85" s="776"/>
      <c r="AK85" s="776"/>
      <c r="AL85" s="776"/>
      <c r="AM85" s="776"/>
      <c r="AN85" s="776"/>
      <c r="AO85" s="776"/>
      <c r="AP85" s="776"/>
      <c r="AQ85" s="776"/>
      <c r="AR85" s="776"/>
      <c r="AS85" s="776"/>
      <c r="AT85" s="776"/>
      <c r="AU85" s="776"/>
      <c r="AV85" s="776"/>
      <c r="AW85" s="776"/>
      <c r="AX85" s="776"/>
      <c r="AY85" s="776"/>
      <c r="AZ85" s="776"/>
      <c r="BA85" s="776"/>
      <c r="BB85" s="776"/>
      <c r="BC85" s="776"/>
      <c r="BD85" s="776"/>
      <c r="BE85" s="776"/>
      <c r="BF85" s="776"/>
      <c r="BG85" s="776"/>
      <c r="BH85" s="776"/>
      <c r="BI85" s="776"/>
      <c r="BJ85" s="776"/>
      <c r="BK85" s="776"/>
      <c r="BL85" s="776"/>
      <c r="BM85" s="776"/>
      <c r="BN85" s="776"/>
      <c r="BO85" s="776"/>
      <c r="BP85" s="776"/>
      <c r="BQ85" s="776"/>
      <c r="BR85" s="776"/>
      <c r="BS85" s="776"/>
      <c r="BT85" s="776"/>
      <c r="BU85" s="776"/>
      <c r="BV85" s="776"/>
      <c r="BW85" s="776"/>
      <c r="BX85" s="776"/>
      <c r="BY85" s="776"/>
      <c r="BZ85" s="776"/>
      <c r="CA85" s="776"/>
      <c r="CB85" s="776"/>
      <c r="CC85" s="776"/>
      <c r="CD85" s="776"/>
      <c r="CE85" s="776"/>
      <c r="CF85" s="776"/>
    </row>
    <row r="86" spans="1:84" x14ac:dyDescent="0.25">
      <c r="A86" s="697"/>
      <c r="B86" s="697"/>
      <c r="C86" s="698"/>
      <c r="D86" s="699"/>
      <c r="E86" s="700" t="str">
        <f xml:space="preserve"> "Unit sales rate - " &amp; SetUp!$E$26 &amp; " - actuals"</f>
        <v>Unit sales rate - Trainers - actuals</v>
      </c>
      <c r="F86" s="700"/>
      <c r="G86" s="700" t="s">
        <v>40</v>
      </c>
      <c r="H86" s="700"/>
      <c r="I86" s="701" t="s">
        <v>221</v>
      </c>
      <c r="J86" s="702"/>
      <c r="K86" s="702"/>
      <c r="L86" s="775"/>
      <c r="M86" s="776">
        <v>150</v>
      </c>
      <c r="N86" s="776">
        <v>150</v>
      </c>
      <c r="O86" s="776">
        <v>150</v>
      </c>
      <c r="P86" s="776">
        <v>150</v>
      </c>
      <c r="Q86" s="776">
        <v>150</v>
      </c>
      <c r="R86" s="776">
        <v>150</v>
      </c>
      <c r="S86" s="776">
        <v>150</v>
      </c>
      <c r="T86" s="776">
        <v>150</v>
      </c>
      <c r="U86" s="776">
        <v>150</v>
      </c>
      <c r="V86" s="776">
        <v>150</v>
      </c>
      <c r="W86" s="776">
        <v>150</v>
      </c>
      <c r="X86" s="776">
        <v>150</v>
      </c>
      <c r="Y86" s="776"/>
      <c r="Z86" s="776"/>
      <c r="AA86" s="776"/>
      <c r="AB86" s="776"/>
      <c r="AC86" s="776"/>
      <c r="AD86" s="776"/>
      <c r="AE86" s="776"/>
      <c r="AF86" s="776"/>
      <c r="AG86" s="776"/>
      <c r="AH86" s="776"/>
      <c r="AI86" s="776"/>
      <c r="AJ86" s="776"/>
      <c r="AK86" s="776"/>
      <c r="AL86" s="776"/>
      <c r="AM86" s="776"/>
      <c r="AN86" s="776"/>
      <c r="AO86" s="776"/>
      <c r="AP86" s="776"/>
      <c r="AQ86" s="776"/>
      <c r="AR86" s="776"/>
      <c r="AS86" s="776"/>
      <c r="AT86" s="776"/>
      <c r="AU86" s="776"/>
      <c r="AV86" s="776"/>
      <c r="AW86" s="776"/>
      <c r="AX86" s="776"/>
      <c r="AY86" s="776"/>
      <c r="AZ86" s="776"/>
      <c r="BA86" s="776"/>
      <c r="BB86" s="776"/>
      <c r="BC86" s="776"/>
      <c r="BD86" s="776"/>
      <c r="BE86" s="776"/>
      <c r="BF86" s="776"/>
      <c r="BG86" s="776"/>
      <c r="BH86" s="776"/>
      <c r="BI86" s="776"/>
      <c r="BJ86" s="776"/>
      <c r="BK86" s="776"/>
      <c r="BL86" s="776"/>
      <c r="BM86" s="776"/>
      <c r="BN86" s="776"/>
      <c r="BO86" s="776"/>
      <c r="BP86" s="776"/>
      <c r="BQ86" s="776"/>
      <c r="BR86" s="776"/>
      <c r="BS86" s="776"/>
      <c r="BT86" s="776"/>
      <c r="BU86" s="776"/>
      <c r="BV86" s="776"/>
      <c r="BW86" s="776"/>
      <c r="BX86" s="776"/>
      <c r="BY86" s="776"/>
      <c r="BZ86" s="776"/>
      <c r="CA86" s="776"/>
      <c r="CB86" s="776"/>
      <c r="CC86" s="776"/>
      <c r="CD86" s="776"/>
      <c r="CE86" s="776"/>
      <c r="CF86" s="776"/>
    </row>
    <row r="87" spans="1:84" x14ac:dyDescent="0.25">
      <c r="A87" s="697"/>
      <c r="B87" s="697"/>
      <c r="C87" s="698"/>
      <c r="D87" s="699"/>
      <c r="E87" s="700" t="str">
        <f xml:space="preserve"> "Unit sales rate - " &amp; SetUp!$E$27 &amp; " - actuals"</f>
        <v>Unit sales rate - Boots - actuals</v>
      </c>
      <c r="F87" s="700"/>
      <c r="G87" s="700" t="s">
        <v>40</v>
      </c>
      <c r="H87" s="700"/>
      <c r="I87" s="701" t="s">
        <v>221</v>
      </c>
      <c r="J87" s="702"/>
      <c r="K87" s="702"/>
      <c r="L87" s="775"/>
      <c r="M87" s="776">
        <v>200</v>
      </c>
      <c r="N87" s="776">
        <v>200</v>
      </c>
      <c r="O87" s="776">
        <v>200</v>
      </c>
      <c r="P87" s="776">
        <v>200</v>
      </c>
      <c r="Q87" s="776">
        <v>200</v>
      </c>
      <c r="R87" s="776">
        <v>200</v>
      </c>
      <c r="S87" s="776">
        <v>200</v>
      </c>
      <c r="T87" s="776">
        <v>200</v>
      </c>
      <c r="U87" s="776">
        <v>200</v>
      </c>
      <c r="V87" s="776">
        <v>200</v>
      </c>
      <c r="W87" s="776">
        <v>200</v>
      </c>
      <c r="X87" s="776">
        <v>200</v>
      </c>
      <c r="Y87" s="776"/>
      <c r="Z87" s="776"/>
      <c r="AA87" s="776"/>
      <c r="AB87" s="776"/>
      <c r="AC87" s="776"/>
      <c r="AD87" s="776"/>
      <c r="AE87" s="776"/>
      <c r="AF87" s="776"/>
      <c r="AG87" s="776"/>
      <c r="AH87" s="776"/>
      <c r="AI87" s="776"/>
      <c r="AJ87" s="776"/>
      <c r="AK87" s="776"/>
      <c r="AL87" s="776"/>
      <c r="AM87" s="776"/>
      <c r="AN87" s="776"/>
      <c r="AO87" s="776"/>
      <c r="AP87" s="776"/>
      <c r="AQ87" s="776"/>
      <c r="AR87" s="776"/>
      <c r="AS87" s="776"/>
      <c r="AT87" s="776"/>
      <c r="AU87" s="776"/>
      <c r="AV87" s="776"/>
      <c r="AW87" s="776"/>
      <c r="AX87" s="776"/>
      <c r="AY87" s="776"/>
      <c r="AZ87" s="776"/>
      <c r="BA87" s="776"/>
      <c r="BB87" s="776"/>
      <c r="BC87" s="776"/>
      <c r="BD87" s="776"/>
      <c r="BE87" s="776"/>
      <c r="BF87" s="776"/>
      <c r="BG87" s="776"/>
      <c r="BH87" s="776"/>
      <c r="BI87" s="776"/>
      <c r="BJ87" s="776"/>
      <c r="BK87" s="776"/>
      <c r="BL87" s="776"/>
      <c r="BM87" s="776"/>
      <c r="BN87" s="776"/>
      <c r="BO87" s="776"/>
      <c r="BP87" s="776"/>
      <c r="BQ87" s="776"/>
      <c r="BR87" s="776"/>
      <c r="BS87" s="776"/>
      <c r="BT87" s="776"/>
      <c r="BU87" s="776"/>
      <c r="BV87" s="776"/>
      <c r="BW87" s="776"/>
      <c r="BX87" s="776"/>
      <c r="BY87" s="776"/>
      <c r="BZ87" s="776"/>
      <c r="CA87" s="776"/>
      <c r="CB87" s="776"/>
      <c r="CC87" s="776"/>
      <c r="CD87" s="776"/>
      <c r="CE87" s="776"/>
      <c r="CF87" s="776"/>
    </row>
    <row r="88" spans="1:84" x14ac:dyDescent="0.25">
      <c r="A88" s="179"/>
      <c r="B88" s="179"/>
      <c r="C88" s="183"/>
      <c r="D88" s="186"/>
      <c r="E88" s="146"/>
      <c r="F88" s="181"/>
      <c r="G88" s="181"/>
      <c r="H88" s="181"/>
      <c r="I88" s="181"/>
      <c r="L88" s="344"/>
      <c r="BT88" s="334"/>
      <c r="BU88" s="334"/>
      <c r="BV88" s="334"/>
      <c r="BW88" s="334"/>
      <c r="BX88" s="334"/>
      <c r="BY88" s="334"/>
      <c r="BZ88" s="334"/>
      <c r="CA88" s="334"/>
      <c r="CB88" s="334"/>
      <c r="CC88" s="334"/>
      <c r="CD88" s="334"/>
      <c r="CE88" s="334"/>
      <c r="CF88" s="334"/>
    </row>
    <row r="89" spans="1:84" x14ac:dyDescent="0.25">
      <c r="A89" s="697"/>
      <c r="B89" s="697"/>
      <c r="C89" s="698"/>
      <c r="D89" s="699"/>
      <c r="E89" s="700" t="str">
        <f xml:space="preserve"> "Unit purchase rate - " &amp; SetUp!$E$25 &amp; " - actuals"</f>
        <v>Unit purchase rate - Shoes - actuals</v>
      </c>
      <c r="F89" s="700"/>
      <c r="G89" s="700" t="s">
        <v>40</v>
      </c>
      <c r="H89" s="700"/>
      <c r="I89" s="701" t="s">
        <v>222</v>
      </c>
      <c r="J89" s="702"/>
      <c r="K89" s="702"/>
      <c r="L89" s="775"/>
      <c r="M89" s="776">
        <v>60</v>
      </c>
      <c r="N89" s="776">
        <v>60</v>
      </c>
      <c r="O89" s="776">
        <v>60</v>
      </c>
      <c r="P89" s="776">
        <v>60</v>
      </c>
      <c r="Q89" s="776">
        <v>60</v>
      </c>
      <c r="R89" s="776">
        <v>60</v>
      </c>
      <c r="S89" s="776">
        <v>60</v>
      </c>
      <c r="T89" s="776">
        <v>60</v>
      </c>
      <c r="U89" s="776">
        <v>60</v>
      </c>
      <c r="V89" s="776">
        <v>60</v>
      </c>
      <c r="W89" s="776">
        <v>60</v>
      </c>
      <c r="X89" s="776">
        <v>60</v>
      </c>
      <c r="Y89" s="776"/>
      <c r="Z89" s="776"/>
      <c r="AA89" s="776"/>
      <c r="AB89" s="776"/>
      <c r="AC89" s="776"/>
      <c r="AD89" s="776"/>
      <c r="AE89" s="776"/>
      <c r="AF89" s="776"/>
      <c r="AG89" s="776"/>
      <c r="AH89" s="776"/>
      <c r="AI89" s="776"/>
      <c r="AJ89" s="776"/>
      <c r="AK89" s="776"/>
      <c r="AL89" s="776"/>
      <c r="AM89" s="776"/>
      <c r="AN89" s="776"/>
      <c r="AO89" s="776"/>
      <c r="AP89" s="776"/>
      <c r="AQ89" s="776"/>
      <c r="AR89" s="776"/>
      <c r="AS89" s="776"/>
      <c r="AT89" s="776"/>
      <c r="AU89" s="776"/>
      <c r="AV89" s="776"/>
      <c r="AW89" s="776"/>
      <c r="AX89" s="776"/>
      <c r="AY89" s="776"/>
      <c r="AZ89" s="776"/>
      <c r="BA89" s="776"/>
      <c r="BB89" s="776"/>
      <c r="BC89" s="776"/>
      <c r="BD89" s="776"/>
      <c r="BE89" s="776"/>
      <c r="BF89" s="776"/>
      <c r="BG89" s="776"/>
      <c r="BH89" s="776"/>
      <c r="BI89" s="776"/>
      <c r="BJ89" s="776"/>
      <c r="BK89" s="776"/>
      <c r="BL89" s="776"/>
      <c r="BM89" s="776"/>
      <c r="BN89" s="776"/>
      <c r="BO89" s="776"/>
      <c r="BP89" s="776"/>
      <c r="BQ89" s="776"/>
      <c r="BR89" s="776"/>
      <c r="BS89" s="776"/>
      <c r="BT89" s="776"/>
      <c r="BU89" s="776"/>
      <c r="BV89" s="776"/>
      <c r="BW89" s="776"/>
      <c r="BX89" s="776"/>
      <c r="BY89" s="776"/>
      <c r="BZ89" s="776"/>
      <c r="CA89" s="776"/>
      <c r="CB89" s="776"/>
      <c r="CC89" s="776"/>
      <c r="CD89" s="776"/>
      <c r="CE89" s="776"/>
      <c r="CF89" s="776"/>
    </row>
    <row r="90" spans="1:84" x14ac:dyDescent="0.25">
      <c r="A90" s="697"/>
      <c r="B90" s="697"/>
      <c r="C90" s="698"/>
      <c r="D90" s="699"/>
      <c r="E90" s="700" t="str">
        <f xml:space="preserve"> "Unit purchase rate - " &amp; SetUp!$E$26 &amp; " - actuals"</f>
        <v>Unit purchase rate - Trainers - actuals</v>
      </c>
      <c r="F90" s="700"/>
      <c r="G90" s="700" t="s">
        <v>40</v>
      </c>
      <c r="H90" s="700"/>
      <c r="I90" s="701" t="s">
        <v>223</v>
      </c>
      <c r="J90" s="702"/>
      <c r="K90" s="702"/>
      <c r="L90" s="775"/>
      <c r="M90" s="776">
        <v>89.24</v>
      </c>
      <c r="N90" s="776">
        <v>89.24</v>
      </c>
      <c r="O90" s="776">
        <v>89.24</v>
      </c>
      <c r="P90" s="776">
        <v>89.24</v>
      </c>
      <c r="Q90" s="776">
        <v>89.24</v>
      </c>
      <c r="R90" s="776">
        <v>89.24</v>
      </c>
      <c r="S90" s="776">
        <v>89.24</v>
      </c>
      <c r="T90" s="776">
        <v>89.24</v>
      </c>
      <c r="U90" s="776">
        <v>89.24</v>
      </c>
      <c r="V90" s="776">
        <v>89.24</v>
      </c>
      <c r="W90" s="776">
        <v>89.24</v>
      </c>
      <c r="X90" s="776">
        <v>89.24</v>
      </c>
      <c r="Y90" s="776"/>
      <c r="Z90" s="776"/>
      <c r="AA90" s="776"/>
      <c r="AB90" s="776"/>
      <c r="AC90" s="776"/>
      <c r="AD90" s="776"/>
      <c r="AE90" s="776"/>
      <c r="AF90" s="776"/>
      <c r="AG90" s="776"/>
      <c r="AH90" s="776"/>
      <c r="AI90" s="776"/>
      <c r="AJ90" s="776"/>
      <c r="AK90" s="776"/>
      <c r="AL90" s="776"/>
      <c r="AM90" s="776"/>
      <c r="AN90" s="776"/>
      <c r="AO90" s="776"/>
      <c r="AP90" s="776"/>
      <c r="AQ90" s="776"/>
      <c r="AR90" s="776"/>
      <c r="AS90" s="776"/>
      <c r="AT90" s="776"/>
      <c r="AU90" s="776"/>
      <c r="AV90" s="776"/>
      <c r="AW90" s="776"/>
      <c r="AX90" s="776"/>
      <c r="AY90" s="776"/>
      <c r="AZ90" s="776"/>
      <c r="BA90" s="776"/>
      <c r="BB90" s="776"/>
      <c r="BC90" s="776"/>
      <c r="BD90" s="776"/>
      <c r="BE90" s="776"/>
      <c r="BF90" s="776"/>
      <c r="BG90" s="776"/>
      <c r="BH90" s="776"/>
      <c r="BI90" s="776"/>
      <c r="BJ90" s="776"/>
      <c r="BK90" s="776"/>
      <c r="BL90" s="776"/>
      <c r="BM90" s="776"/>
      <c r="BN90" s="776"/>
      <c r="BO90" s="776"/>
      <c r="BP90" s="776"/>
      <c r="BQ90" s="776"/>
      <c r="BR90" s="776"/>
      <c r="BS90" s="776"/>
      <c r="BT90" s="776"/>
      <c r="BU90" s="776"/>
      <c r="BV90" s="776"/>
      <c r="BW90" s="776"/>
      <c r="BX90" s="776"/>
      <c r="BY90" s="776"/>
      <c r="BZ90" s="776"/>
      <c r="CA90" s="776"/>
      <c r="CB90" s="776"/>
      <c r="CC90" s="776"/>
      <c r="CD90" s="776"/>
      <c r="CE90" s="776"/>
      <c r="CF90" s="776"/>
    </row>
    <row r="91" spans="1:84" x14ac:dyDescent="0.25">
      <c r="A91" s="697"/>
      <c r="B91" s="697"/>
      <c r="C91" s="698"/>
      <c r="D91" s="699"/>
      <c r="E91" s="700" t="str">
        <f xml:space="preserve"> "Unit purchase rate - " &amp; SetUp!$E$27 &amp; " - actuals"</f>
        <v>Unit purchase rate - Boots - actuals</v>
      </c>
      <c r="F91" s="700"/>
      <c r="G91" s="700" t="s">
        <v>40</v>
      </c>
      <c r="H91" s="700"/>
      <c r="I91" s="701" t="s">
        <v>224</v>
      </c>
      <c r="J91" s="702"/>
      <c r="K91" s="702"/>
      <c r="L91" s="775"/>
      <c r="M91" s="776">
        <v>90</v>
      </c>
      <c r="N91" s="776">
        <v>90</v>
      </c>
      <c r="O91" s="776">
        <v>90</v>
      </c>
      <c r="P91" s="776">
        <v>90</v>
      </c>
      <c r="Q91" s="776">
        <v>90</v>
      </c>
      <c r="R91" s="776">
        <v>90</v>
      </c>
      <c r="S91" s="776">
        <v>90</v>
      </c>
      <c r="T91" s="776">
        <v>90</v>
      </c>
      <c r="U91" s="776">
        <v>90</v>
      </c>
      <c r="V91" s="776">
        <v>90</v>
      </c>
      <c r="W91" s="776">
        <v>90</v>
      </c>
      <c r="X91" s="776">
        <v>90</v>
      </c>
      <c r="Y91" s="776"/>
      <c r="Z91" s="776"/>
      <c r="AA91" s="776"/>
      <c r="AB91" s="776"/>
      <c r="AC91" s="776"/>
      <c r="AD91" s="776"/>
      <c r="AE91" s="776"/>
      <c r="AF91" s="776"/>
      <c r="AG91" s="776"/>
      <c r="AH91" s="776"/>
      <c r="AI91" s="776"/>
      <c r="AJ91" s="776"/>
      <c r="AK91" s="776"/>
      <c r="AL91" s="776"/>
      <c r="AM91" s="776"/>
      <c r="AN91" s="776"/>
      <c r="AO91" s="776"/>
      <c r="AP91" s="776"/>
      <c r="AQ91" s="776"/>
      <c r="AR91" s="776"/>
      <c r="AS91" s="776"/>
      <c r="AT91" s="776"/>
      <c r="AU91" s="776"/>
      <c r="AV91" s="776"/>
      <c r="AW91" s="776"/>
      <c r="AX91" s="776"/>
      <c r="AY91" s="776"/>
      <c r="AZ91" s="776"/>
      <c r="BA91" s="776"/>
      <c r="BB91" s="776"/>
      <c r="BC91" s="776"/>
      <c r="BD91" s="776"/>
      <c r="BE91" s="776"/>
      <c r="BF91" s="776"/>
      <c r="BG91" s="776"/>
      <c r="BH91" s="776"/>
      <c r="BI91" s="776"/>
      <c r="BJ91" s="776"/>
      <c r="BK91" s="776"/>
      <c r="BL91" s="776"/>
      <c r="BM91" s="776"/>
      <c r="BN91" s="776"/>
      <c r="BO91" s="776"/>
      <c r="BP91" s="776"/>
      <c r="BQ91" s="776"/>
      <c r="BR91" s="776"/>
      <c r="BS91" s="776"/>
      <c r="BT91" s="776"/>
      <c r="BU91" s="776"/>
      <c r="BV91" s="776"/>
      <c r="BW91" s="776"/>
      <c r="BX91" s="776"/>
      <c r="BY91" s="776"/>
      <c r="BZ91" s="776"/>
      <c r="CA91" s="776"/>
      <c r="CB91" s="776"/>
      <c r="CC91" s="776"/>
      <c r="CD91" s="776"/>
      <c r="CE91" s="776"/>
      <c r="CF91" s="776"/>
    </row>
    <row r="92" spans="1:84" x14ac:dyDescent="0.25">
      <c r="A92" s="182"/>
      <c r="B92" s="179"/>
      <c r="C92" s="183"/>
      <c r="D92" s="180"/>
      <c r="E92" s="180"/>
      <c r="F92" s="181"/>
      <c r="G92" s="181"/>
      <c r="H92" s="181"/>
      <c r="I92" s="181"/>
    </row>
    <row r="93" spans="1:84" x14ac:dyDescent="0.25">
      <c r="A93" s="182"/>
      <c r="B93" s="179"/>
      <c r="C93" s="183"/>
      <c r="D93" s="180"/>
      <c r="E93" s="180"/>
      <c r="F93" s="181"/>
      <c r="G93" s="181"/>
      <c r="H93" s="181"/>
      <c r="I93" s="181"/>
    </row>
    <row r="94" spans="1:84" x14ac:dyDescent="0.25">
      <c r="A94" s="5" t="s">
        <v>20</v>
      </c>
    </row>
  </sheetData>
  <phoneticPr fontId="11" type="noConversion"/>
  <conditionalFormatting sqref="F76 F69 L76:CF76 L69:CF69">
    <cfRule type="cellIs" dxfId="60" priority="21" stopIfTrue="1" operator="notEqual">
      <formula>0</formula>
    </cfRule>
    <cfRule type="cellIs" dxfId="59" priority="22" stopIfTrue="1" operator="equal">
      <formula>""</formula>
    </cfRule>
  </conditionalFormatting>
  <conditionalFormatting sqref="F2">
    <cfRule type="cellIs" dxfId="58" priority="8" stopIfTrue="1" operator="notEqual">
      <formula>0</formula>
    </cfRule>
  </conditionalFormatting>
  <conditionalFormatting sqref="F3">
    <cfRule type="cellIs" dxfId="57" priority="1" operator="notEqual">
      <formula>0</formula>
    </cfRule>
  </conditionalFormatting>
  <conditionalFormatting sqref="L3:CF3">
    <cfRule type="cellIs" dxfId="56" priority="2" stopIfTrue="1" operator="equal">
      <formula>"Actuals"</formula>
    </cfRule>
    <cfRule type="cellIs" dxfId="55" priority="3" stopIfTrue="1" operator="equal">
      <formula>"Forecast"</formula>
    </cfRule>
  </conditionalFormatting>
  <printOptions headings="1"/>
  <pageMargins left="0.74803149606299213" right="0.74803149606299213" top="0.98425196850393704" bottom="0.98425196850393704" header="0.51181102362204722" footer="0.51181102362204722"/>
  <pageSetup paperSize="9" scale="55" orientation="landscape" blackAndWhite="1" horizontalDpi="300" verticalDpi="300" r:id="rId1"/>
  <headerFooter alignWithMargins="0">
    <oddHeader>&amp;C&amp;"Arial,Bold"&amp;14Sheet: &amp;A</oddHeader>
    <oddFooter>&amp;L&amp;12&amp;F (Printed on &amp;D at &amp;T) &amp;R&amp;12Page &amp;P of &amp;N</oddFooter>
  </headerFooter>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tabColor rgb="FFFFFF99"/>
    <outlinePr summaryBelow="0" summaryRight="0"/>
  </sheetPr>
  <dimension ref="A1:X98"/>
  <sheetViews>
    <sheetView showGridLines="0" zoomScale="80" zoomScaleNormal="80" workbookViewId="0">
      <pane xSplit="10" ySplit="5" topLeftCell="K6" activePane="bottomRight" state="frozen"/>
      <selection activeCell="K1" sqref="K1:K1048576"/>
      <selection pane="topRight" activeCell="K1" sqref="K1:K1048576"/>
      <selection pane="bottomLeft" activeCell="K1" sqref="K1:K1048576"/>
      <selection pane="bottomRight"/>
    </sheetView>
  </sheetViews>
  <sheetFormatPr defaultColWidth="0" defaultRowHeight="13.2" outlineLevelCol="1" x14ac:dyDescent="0.25"/>
  <cols>
    <col min="1" max="1" width="1.6640625" style="5" customWidth="1"/>
    <col min="2" max="2" width="1.6640625" style="350" customWidth="1"/>
    <col min="3" max="3" width="1.6640625" style="81" customWidth="1"/>
    <col min="4" max="4" width="1.6640625" style="106" customWidth="1"/>
    <col min="5" max="5" width="40.6640625" style="14" customWidth="1"/>
    <col min="6" max="6" width="12.6640625" style="14" customWidth="1"/>
    <col min="7" max="7" width="14.6640625" style="14" customWidth="1"/>
    <col min="8" max="9" width="45.6640625" style="14" customWidth="1" outlineLevel="1"/>
    <col min="10" max="10" width="15.6640625" style="334" customWidth="1"/>
    <col min="11" max="11" width="2.6640625" style="334" customWidth="1"/>
    <col min="12" max="24" width="11.6640625" style="334" customWidth="1"/>
    <col min="25" max="16384" width="9.109375" hidden="1"/>
  </cols>
  <sheetData>
    <row r="1" spans="1:24" ht="24.6" x14ac:dyDescent="0.25">
      <c r="A1" s="43" t="str">
        <f ca="1" xml:space="preserve"> RIGHT(CELL("filename", A1), LEN(CELL("filename", A1)) - SEARCH("]", CELL("filename", A1)))</f>
        <v>InpFor</v>
      </c>
      <c r="D1" s="107"/>
      <c r="E1" s="10"/>
      <c r="F1" s="34"/>
      <c r="G1" s="34"/>
      <c r="H1" s="34"/>
      <c r="I1" s="34"/>
      <c r="J1" s="34"/>
      <c r="K1" s="344"/>
      <c r="L1" s="344"/>
      <c r="M1" s="344"/>
      <c r="N1" s="344"/>
      <c r="O1" s="344"/>
      <c r="P1" s="344"/>
      <c r="Q1" s="344"/>
      <c r="R1" s="344"/>
      <c r="S1" s="344"/>
      <c r="T1" s="344"/>
      <c r="U1" s="344"/>
      <c r="V1" s="344"/>
      <c r="W1" s="344"/>
      <c r="X1" s="344"/>
    </row>
    <row r="2" spans="1:24" x14ac:dyDescent="0.25">
      <c r="A2" s="36"/>
      <c r="B2" s="99"/>
      <c r="C2" s="41"/>
      <c r="D2" s="37"/>
      <c r="E2" s="38"/>
      <c r="F2" s="300">
        <f xml:space="preserve"> Checks!$F$14</f>
        <v>0</v>
      </c>
      <c r="G2" s="63" t="s">
        <v>14</v>
      </c>
      <c r="H2" s="63"/>
      <c r="I2" s="63"/>
      <c r="J2" s="40"/>
      <c r="K2" s="40"/>
      <c r="L2" s="40"/>
      <c r="M2" s="40"/>
      <c r="N2" s="40"/>
      <c r="O2" s="40"/>
      <c r="P2" s="40"/>
      <c r="Q2" s="40"/>
      <c r="R2" s="40"/>
      <c r="S2" s="40"/>
      <c r="T2" s="40"/>
      <c r="U2" s="40"/>
      <c r="V2" s="40"/>
      <c r="W2" s="40"/>
      <c r="X2" s="40"/>
    </row>
    <row r="3" spans="1:24" x14ac:dyDescent="0.25">
      <c r="A3" s="36"/>
      <c r="B3" s="99"/>
      <c r="C3" s="99"/>
      <c r="D3" s="108"/>
      <c r="F3" s="215">
        <f xml:space="preserve"> Checks!$F$20</f>
        <v>0</v>
      </c>
      <c r="G3" s="574" t="s">
        <v>264</v>
      </c>
    </row>
    <row r="4" spans="1:24" x14ac:dyDescent="0.25">
      <c r="A4" s="35"/>
      <c r="B4" s="41"/>
      <c r="C4" s="36"/>
      <c r="D4" s="108"/>
      <c r="F4" s="44"/>
      <c r="G4" s="35"/>
      <c r="H4" s="35"/>
      <c r="I4" s="35"/>
      <c r="J4" s="44"/>
      <c r="K4" s="44"/>
    </row>
    <row r="5" spans="1:24" x14ac:dyDescent="0.25">
      <c r="A5" s="36"/>
      <c r="B5" s="99"/>
      <c r="C5" s="99"/>
      <c r="D5" s="108"/>
      <c r="F5" s="52" t="s">
        <v>8</v>
      </c>
      <c r="G5" s="5" t="s">
        <v>9</v>
      </c>
      <c r="H5" s="5" t="s">
        <v>15</v>
      </c>
      <c r="I5" s="5" t="s">
        <v>16</v>
      </c>
      <c r="J5" s="52" t="s">
        <v>10</v>
      </c>
      <c r="K5" s="37"/>
    </row>
    <row r="7" spans="1:24" s="310" customFormat="1" ht="13.2" customHeight="1" x14ac:dyDescent="0.25">
      <c r="A7" s="304" t="s">
        <v>26</v>
      </c>
      <c r="B7" s="305"/>
      <c r="C7" s="304"/>
      <c r="D7" s="306"/>
      <c r="E7" s="306"/>
      <c r="F7" s="307"/>
      <c r="G7" s="308"/>
      <c r="H7" s="306"/>
      <c r="I7" s="306"/>
      <c r="J7" s="403"/>
      <c r="K7" s="403"/>
      <c r="L7" s="403"/>
      <c r="M7" s="403"/>
      <c r="N7" s="403"/>
      <c r="O7" s="403"/>
      <c r="P7" s="403"/>
      <c r="Q7" s="403"/>
      <c r="R7" s="403"/>
      <c r="S7" s="403"/>
      <c r="T7" s="403"/>
      <c r="U7" s="403"/>
      <c r="V7" s="403"/>
      <c r="W7" s="403"/>
      <c r="X7" s="403"/>
    </row>
    <row r="8" spans="1:24" x14ac:dyDescent="0.25">
      <c r="A8" s="179"/>
      <c r="C8" s="188"/>
      <c r="D8" s="107"/>
    </row>
    <row r="9" spans="1:24" x14ac:dyDescent="0.25">
      <c r="A9" s="179"/>
      <c r="B9" s="350" t="s">
        <v>27</v>
      </c>
      <c r="D9" s="107"/>
    </row>
    <row r="10" spans="1:24" x14ac:dyDescent="0.25">
      <c r="A10" s="179"/>
      <c r="D10" s="107"/>
    </row>
    <row r="11" spans="1:24" x14ac:dyDescent="0.25">
      <c r="A11" s="179"/>
      <c r="D11" s="107"/>
      <c r="E11" s="110" t="s">
        <v>51</v>
      </c>
    </row>
    <row r="12" spans="1:24" x14ac:dyDescent="0.25">
      <c r="A12" s="179"/>
      <c r="D12" s="107"/>
      <c r="E12" s="110" t="s">
        <v>71</v>
      </c>
    </row>
    <row r="13" spans="1:24" x14ac:dyDescent="0.25">
      <c r="A13" s="179"/>
      <c r="D13" s="107"/>
    </row>
    <row r="14" spans="1:24" x14ac:dyDescent="0.25">
      <c r="A14" s="179"/>
      <c r="D14" s="107"/>
    </row>
    <row r="15" spans="1:24" x14ac:dyDescent="0.25">
      <c r="A15" s="179"/>
      <c r="B15" s="350" t="s">
        <v>28</v>
      </c>
      <c r="D15" s="107"/>
      <c r="P15" s="434"/>
    </row>
    <row r="16" spans="1:24" x14ac:dyDescent="0.25">
      <c r="A16" s="179"/>
      <c r="D16" s="107"/>
    </row>
    <row r="17" spans="1:24" s="90" customFormat="1" x14ac:dyDescent="0.25">
      <c r="A17" s="202"/>
      <c r="B17" s="101"/>
      <c r="D17" s="252"/>
      <c r="E17" s="89" t="str">
        <f xml:space="preserve"> "Index base date - "&amp;E11</f>
        <v>Index base date - Revenue</v>
      </c>
      <c r="F17" s="111">
        <v>43101</v>
      </c>
      <c r="G17" s="88" t="s">
        <v>2</v>
      </c>
      <c r="H17" s="88" t="s">
        <v>86</v>
      </c>
      <c r="I17" s="70" t="s">
        <v>225</v>
      </c>
      <c r="J17" s="342"/>
      <c r="K17" s="342"/>
      <c r="L17" s="342"/>
      <c r="M17" s="342"/>
      <c r="N17" s="342"/>
      <c r="O17" s="342"/>
      <c r="P17" s="342"/>
      <c r="Q17" s="342"/>
      <c r="R17" s="342"/>
      <c r="S17" s="342"/>
      <c r="T17" s="342"/>
      <c r="U17" s="342"/>
      <c r="V17" s="342"/>
      <c r="W17" s="342"/>
      <c r="X17" s="342"/>
    </row>
    <row r="18" spans="1:24" s="90" customFormat="1" x14ac:dyDescent="0.25">
      <c r="A18" s="202"/>
      <c r="B18" s="101"/>
      <c r="D18" s="252"/>
      <c r="E18" s="89" t="str">
        <f xml:space="preserve"> "Index base date - "&amp;E12</f>
        <v>Index base date - CoS</v>
      </c>
      <c r="F18" s="111">
        <v>43101</v>
      </c>
      <c r="G18" s="88" t="s">
        <v>2</v>
      </c>
      <c r="H18" s="88" t="s">
        <v>86</v>
      </c>
      <c r="I18" s="70" t="s">
        <v>225</v>
      </c>
      <c r="J18" s="342"/>
      <c r="K18" s="342"/>
      <c r="L18" s="342"/>
      <c r="M18" s="342"/>
      <c r="N18" s="342"/>
      <c r="O18" s="342"/>
      <c r="P18" s="342"/>
      <c r="Q18" s="342"/>
      <c r="R18" s="342"/>
      <c r="S18" s="342"/>
      <c r="T18" s="342"/>
      <c r="U18" s="342"/>
      <c r="V18" s="342"/>
      <c r="W18" s="342"/>
      <c r="X18" s="342"/>
    </row>
    <row r="19" spans="1:24" x14ac:dyDescent="0.25">
      <c r="A19" s="179"/>
      <c r="D19" s="107"/>
      <c r="G19" s="10"/>
      <c r="H19" s="10"/>
      <c r="I19" s="10"/>
      <c r="J19" s="344"/>
      <c r="K19" s="344"/>
      <c r="L19" s="416"/>
      <c r="M19" s="416"/>
      <c r="N19" s="416"/>
      <c r="O19" s="416"/>
      <c r="P19" s="416"/>
      <c r="Q19" s="416"/>
      <c r="R19" s="416"/>
      <c r="S19" s="416"/>
      <c r="T19" s="416"/>
      <c r="U19" s="416"/>
      <c r="V19" s="416"/>
      <c r="W19" s="416"/>
      <c r="X19" s="416"/>
    </row>
    <row r="20" spans="1:24" x14ac:dyDescent="0.25">
      <c r="A20" s="179"/>
      <c r="D20" s="107"/>
      <c r="G20" s="10"/>
      <c r="H20" s="10"/>
      <c r="I20" s="10"/>
      <c r="J20" s="344"/>
      <c r="K20" s="344"/>
      <c r="L20" s="416"/>
      <c r="M20" s="416"/>
      <c r="N20" s="416"/>
      <c r="O20" s="416"/>
      <c r="P20" s="416"/>
      <c r="Q20" s="416"/>
      <c r="R20" s="416"/>
      <c r="S20" s="416"/>
      <c r="T20" s="416"/>
      <c r="U20" s="416"/>
      <c r="V20" s="416"/>
      <c r="W20" s="416"/>
      <c r="X20" s="416"/>
    </row>
    <row r="21" spans="1:24" x14ac:dyDescent="0.25">
      <c r="A21" s="179"/>
      <c r="B21" s="350" t="s">
        <v>29</v>
      </c>
      <c r="D21" s="107"/>
      <c r="G21" s="10"/>
      <c r="H21" s="10"/>
      <c r="I21" s="10"/>
      <c r="J21" s="344"/>
      <c r="K21" s="344"/>
      <c r="L21" s="416"/>
      <c r="M21" s="416"/>
      <c r="N21" s="416"/>
      <c r="O21" s="416"/>
      <c r="P21" s="416"/>
      <c r="Q21" s="416"/>
      <c r="R21" s="416"/>
      <c r="S21" s="416"/>
      <c r="T21" s="416"/>
      <c r="U21" s="416"/>
      <c r="V21" s="416"/>
      <c r="W21" s="416"/>
      <c r="X21" s="416"/>
    </row>
    <row r="22" spans="1:24" x14ac:dyDescent="0.25">
      <c r="A22" s="179"/>
      <c r="D22" s="107"/>
      <c r="G22" s="10"/>
      <c r="H22" s="10"/>
      <c r="I22" s="10"/>
      <c r="J22" s="344"/>
      <c r="K22" s="344"/>
      <c r="L22" s="416"/>
      <c r="M22" s="416"/>
      <c r="N22" s="416"/>
      <c r="O22" s="416"/>
      <c r="P22" s="416"/>
      <c r="Q22" s="416"/>
      <c r="R22" s="416"/>
      <c r="S22" s="416"/>
      <c r="T22" s="416"/>
      <c r="U22" s="416"/>
      <c r="V22" s="416"/>
      <c r="W22" s="416"/>
      <c r="X22" s="416"/>
    </row>
    <row r="23" spans="1:24" x14ac:dyDescent="0.25">
      <c r="A23" s="179"/>
      <c r="D23" s="107"/>
      <c r="E23" s="14" t="str">
        <f xml:space="preserve"> "Index step month - "&amp;E11</f>
        <v>Index step month - Revenue</v>
      </c>
      <c r="F23" s="648">
        <v>8</v>
      </c>
      <c r="G23" s="10" t="s">
        <v>24</v>
      </c>
      <c r="H23" s="10" t="s">
        <v>132</v>
      </c>
      <c r="I23" s="70" t="s">
        <v>225</v>
      </c>
      <c r="J23" s="344"/>
      <c r="K23" s="344"/>
      <c r="L23" s="416"/>
      <c r="M23" s="416"/>
      <c r="N23" s="416"/>
      <c r="O23" s="416"/>
      <c r="P23" s="416"/>
      <c r="Q23" s="416"/>
      <c r="R23" s="416"/>
      <c r="S23" s="416"/>
      <c r="T23" s="416"/>
      <c r="U23" s="416"/>
      <c r="V23" s="416"/>
      <c r="W23" s="416"/>
      <c r="X23" s="416"/>
    </row>
    <row r="24" spans="1:24" x14ac:dyDescent="0.25">
      <c r="A24" s="179"/>
      <c r="D24" s="107"/>
      <c r="E24" s="14" t="str">
        <f xml:space="preserve"> "Index step month - "&amp;E12</f>
        <v>Index step month - CoS</v>
      </c>
      <c r="F24" s="648">
        <v>4</v>
      </c>
      <c r="G24" s="10" t="s">
        <v>24</v>
      </c>
      <c r="H24" s="184" t="s">
        <v>132</v>
      </c>
      <c r="I24" s="70" t="s">
        <v>225</v>
      </c>
      <c r="J24" s="344"/>
      <c r="K24" s="344"/>
      <c r="L24" s="416"/>
      <c r="M24" s="416"/>
      <c r="N24" s="416"/>
      <c r="O24" s="416"/>
      <c r="P24" s="416"/>
      <c r="Q24" s="416"/>
      <c r="R24" s="416"/>
      <c r="S24" s="416"/>
      <c r="T24" s="416"/>
      <c r="U24" s="416"/>
      <c r="V24" s="416"/>
      <c r="W24" s="416"/>
      <c r="X24" s="416"/>
    </row>
    <row r="25" spans="1:24" x14ac:dyDescent="0.25">
      <c r="A25" s="179"/>
      <c r="D25" s="107"/>
      <c r="G25" s="10"/>
      <c r="H25" s="10"/>
      <c r="I25" s="10"/>
      <c r="J25" s="344"/>
      <c r="K25" s="344"/>
      <c r="L25" s="416"/>
      <c r="M25" s="416"/>
      <c r="N25" s="416"/>
      <c r="O25" s="416"/>
      <c r="P25" s="416"/>
      <c r="Q25" s="416"/>
      <c r="R25" s="416"/>
      <c r="S25" s="416"/>
      <c r="T25" s="416"/>
      <c r="U25" s="416"/>
      <c r="V25" s="416"/>
      <c r="W25" s="416"/>
      <c r="X25" s="416"/>
    </row>
    <row r="26" spans="1:24" x14ac:dyDescent="0.25">
      <c r="A26" s="179"/>
      <c r="D26" s="107"/>
      <c r="G26" s="10"/>
      <c r="H26" s="10"/>
      <c r="I26" s="10"/>
      <c r="J26" s="344"/>
      <c r="K26" s="344"/>
      <c r="L26" s="416"/>
      <c r="M26" s="416"/>
      <c r="N26" s="416"/>
      <c r="O26" s="416"/>
      <c r="P26" s="416"/>
      <c r="Q26" s="416"/>
      <c r="R26" s="416"/>
      <c r="S26" s="416"/>
      <c r="T26" s="416"/>
      <c r="U26" s="416"/>
      <c r="V26" s="416"/>
      <c r="W26" s="416"/>
      <c r="X26" s="416"/>
    </row>
    <row r="27" spans="1:24" x14ac:dyDescent="0.25">
      <c r="A27" s="179"/>
      <c r="B27" s="350" t="s">
        <v>30</v>
      </c>
      <c r="D27" s="107"/>
      <c r="G27" s="10"/>
      <c r="H27" s="10"/>
      <c r="I27" s="10"/>
      <c r="J27" s="344"/>
      <c r="K27" s="344"/>
      <c r="L27" s="416"/>
      <c r="M27" s="416"/>
      <c r="N27" s="416"/>
      <c r="O27" s="416"/>
      <c r="P27" s="416"/>
      <c r="Q27" s="416"/>
      <c r="R27" s="416"/>
      <c r="S27" s="416"/>
      <c r="T27" s="416"/>
      <c r="U27" s="416"/>
      <c r="V27" s="416"/>
      <c r="W27" s="416"/>
      <c r="X27" s="416"/>
    </row>
    <row r="28" spans="1:24" x14ac:dyDescent="0.25">
      <c r="A28" s="179"/>
      <c r="B28" s="337"/>
      <c r="C28" s="188"/>
      <c r="D28" s="107"/>
      <c r="G28" s="10"/>
      <c r="H28" s="10"/>
      <c r="I28" s="10"/>
      <c r="J28" s="344"/>
      <c r="K28" s="344"/>
      <c r="L28" s="416"/>
      <c r="M28" s="416"/>
      <c r="N28" s="416"/>
      <c r="O28" s="416"/>
      <c r="P28" s="416"/>
      <c r="Q28" s="416"/>
      <c r="R28" s="416"/>
      <c r="S28" s="416"/>
      <c r="T28" s="416"/>
      <c r="U28" s="416"/>
      <c r="V28" s="416"/>
      <c r="W28" s="416"/>
      <c r="X28" s="416"/>
    </row>
    <row r="29" spans="1:24" s="48" customFormat="1" x14ac:dyDescent="0.25">
      <c r="A29" s="301"/>
      <c r="B29" s="582"/>
      <c r="C29" s="253"/>
      <c r="D29" s="254"/>
      <c r="E29" s="49" t="str">
        <f xml:space="preserve"> "Index rate - "&amp;E11</f>
        <v>Index rate - Revenue</v>
      </c>
      <c r="F29" s="112">
        <v>0.03</v>
      </c>
      <c r="G29" s="70" t="s">
        <v>25</v>
      </c>
      <c r="H29" s="70"/>
      <c r="I29" s="70" t="s">
        <v>225</v>
      </c>
      <c r="J29" s="402"/>
      <c r="K29" s="402"/>
      <c r="L29" s="402"/>
      <c r="M29" s="402"/>
      <c r="N29" s="402"/>
      <c r="O29" s="402"/>
      <c r="P29" s="402"/>
      <c r="Q29" s="402"/>
      <c r="R29" s="402"/>
      <c r="S29" s="402"/>
      <c r="T29" s="402"/>
      <c r="U29" s="402"/>
      <c r="V29" s="402"/>
      <c r="W29" s="402"/>
      <c r="X29" s="402"/>
    </row>
    <row r="30" spans="1:24" x14ac:dyDescent="0.25">
      <c r="A30" s="179"/>
      <c r="B30" s="337"/>
      <c r="C30" s="188"/>
      <c r="D30" s="107"/>
      <c r="E30" s="49" t="str">
        <f xml:space="preserve"> "Index rate - "&amp;E12</f>
        <v>Index rate - CoS</v>
      </c>
      <c r="F30" s="112">
        <v>1.4999999999999999E-2</v>
      </c>
      <c r="G30" s="70" t="s">
        <v>25</v>
      </c>
      <c r="H30" s="10"/>
      <c r="I30" s="70" t="s">
        <v>225</v>
      </c>
      <c r="J30" s="344"/>
      <c r="K30" s="344"/>
      <c r="L30" s="416"/>
      <c r="M30" s="416"/>
      <c r="N30" s="416"/>
      <c r="O30" s="416"/>
      <c r="P30" s="416"/>
      <c r="Q30" s="416"/>
      <c r="R30" s="416"/>
      <c r="S30" s="416"/>
      <c r="T30" s="416"/>
      <c r="U30" s="416"/>
      <c r="V30" s="416"/>
      <c r="W30" s="416"/>
      <c r="X30" s="416"/>
    </row>
    <row r="31" spans="1:24" x14ac:dyDescent="0.25">
      <c r="A31" s="179"/>
      <c r="C31" s="188"/>
      <c r="D31" s="107"/>
    </row>
    <row r="32" spans="1:24" x14ac:dyDescent="0.25">
      <c r="A32" s="179"/>
      <c r="C32" s="188"/>
      <c r="D32" s="107"/>
    </row>
    <row r="33" spans="1:24" s="310" customFormat="1" ht="13.2" customHeight="1" x14ac:dyDescent="0.25">
      <c r="A33" s="304" t="s">
        <v>72</v>
      </c>
      <c r="B33" s="305"/>
      <c r="C33" s="304"/>
      <c r="D33" s="306"/>
      <c r="E33" s="306"/>
      <c r="F33" s="307"/>
      <c r="G33" s="308"/>
      <c r="H33" s="306"/>
      <c r="I33" s="306"/>
      <c r="J33" s="403"/>
      <c r="K33" s="403"/>
      <c r="L33" s="403"/>
      <c r="M33" s="403"/>
      <c r="N33" s="403"/>
      <c r="O33" s="403"/>
      <c r="P33" s="403"/>
      <c r="Q33" s="403"/>
      <c r="R33" s="403"/>
      <c r="S33" s="403"/>
      <c r="T33" s="403"/>
      <c r="U33" s="403"/>
      <c r="V33" s="403"/>
      <c r="W33" s="403"/>
      <c r="X33" s="403"/>
    </row>
    <row r="35" spans="1:24" s="178" customFormat="1" x14ac:dyDescent="0.25">
      <c r="A35" s="182"/>
      <c r="B35" s="350" t="s">
        <v>95</v>
      </c>
      <c r="D35" s="106"/>
      <c r="E35" s="181"/>
      <c r="F35" s="181"/>
      <c r="G35" s="181"/>
      <c r="H35" s="181"/>
      <c r="I35" s="181"/>
      <c r="J35" s="334"/>
      <c r="K35" s="334"/>
      <c r="L35" s="334"/>
      <c r="M35" s="334"/>
      <c r="N35" s="334"/>
      <c r="O35" s="334"/>
      <c r="P35" s="334"/>
      <c r="Q35" s="334"/>
      <c r="R35" s="334"/>
      <c r="S35" s="334"/>
      <c r="T35" s="334"/>
      <c r="U35" s="334"/>
      <c r="V35" s="334"/>
      <c r="W35" s="334"/>
      <c r="X35" s="334"/>
    </row>
    <row r="36" spans="1:24" s="178" customFormat="1" x14ac:dyDescent="0.25">
      <c r="A36" s="182"/>
      <c r="B36" s="350"/>
      <c r="D36" s="106"/>
      <c r="E36" s="181"/>
      <c r="F36" s="181"/>
      <c r="G36" s="181"/>
      <c r="H36" s="181"/>
      <c r="I36" s="181"/>
      <c r="J36" s="334"/>
      <c r="K36" s="334"/>
      <c r="L36" s="334"/>
      <c r="M36" s="334"/>
      <c r="N36" s="334"/>
      <c r="O36" s="334"/>
      <c r="P36" s="334"/>
      <c r="Q36" s="334"/>
      <c r="R36" s="334"/>
      <c r="S36" s="334"/>
      <c r="T36" s="334"/>
      <c r="U36" s="334"/>
      <c r="V36" s="334"/>
      <c r="W36" s="334"/>
      <c r="X36" s="334"/>
    </row>
    <row r="37" spans="1:24" s="178" customFormat="1" x14ac:dyDescent="0.25">
      <c r="A37" s="182"/>
      <c r="B37" s="350"/>
      <c r="D37" s="106"/>
      <c r="E37" s="181" t="str">
        <f xml:space="preserve"> "Unit sales rate - "&amp;SetUp!$E$25</f>
        <v>Unit sales rate - Shoes</v>
      </c>
      <c r="F37" s="312">
        <v>100</v>
      </c>
      <c r="G37" s="69" t="s">
        <v>73</v>
      </c>
      <c r="H37" s="181"/>
      <c r="I37" s="322" t="s">
        <v>221</v>
      </c>
      <c r="J37" s="334"/>
      <c r="K37" s="334"/>
      <c r="L37" s="334"/>
      <c r="M37" s="334"/>
      <c r="N37" s="334"/>
      <c r="O37" s="334"/>
      <c r="P37" s="334"/>
      <c r="Q37" s="334"/>
      <c r="R37" s="334"/>
      <c r="S37" s="334"/>
      <c r="T37" s="334"/>
      <c r="U37" s="334"/>
      <c r="V37" s="334"/>
      <c r="W37" s="334"/>
      <c r="X37" s="334"/>
    </row>
    <row r="38" spans="1:24" s="178" customFormat="1" x14ac:dyDescent="0.25">
      <c r="A38" s="182"/>
      <c r="B38" s="350"/>
      <c r="D38" s="106"/>
      <c r="E38" s="335" t="str">
        <f xml:space="preserve"> "Unit sales rate - "&amp;SetUp!$E$26</f>
        <v>Unit sales rate - Trainers</v>
      </c>
      <c r="F38" s="312">
        <v>150</v>
      </c>
      <c r="G38" s="69" t="s">
        <v>73</v>
      </c>
      <c r="H38" s="181"/>
      <c r="I38" s="322" t="s">
        <v>221</v>
      </c>
      <c r="J38" s="334"/>
      <c r="K38" s="334"/>
      <c r="L38" s="334"/>
      <c r="M38" s="334"/>
      <c r="N38" s="334"/>
      <c r="O38" s="334"/>
      <c r="P38" s="334"/>
      <c r="Q38" s="334"/>
      <c r="R38" s="334"/>
      <c r="S38" s="334"/>
      <c r="T38" s="334"/>
      <c r="U38" s="334"/>
      <c r="V38" s="334"/>
      <c r="W38" s="334"/>
      <c r="X38" s="334"/>
    </row>
    <row r="39" spans="1:24" s="178" customFormat="1" x14ac:dyDescent="0.25">
      <c r="A39" s="182"/>
      <c r="B39" s="350"/>
      <c r="D39" s="106"/>
      <c r="E39" s="335" t="str">
        <f xml:space="preserve"> "Unit sales rate - "&amp;SetUp!$E$27</f>
        <v>Unit sales rate - Boots</v>
      </c>
      <c r="F39" s="312">
        <v>200</v>
      </c>
      <c r="G39" s="69" t="s">
        <v>73</v>
      </c>
      <c r="H39" s="181"/>
      <c r="I39" s="322" t="s">
        <v>221</v>
      </c>
      <c r="J39" s="334"/>
      <c r="K39" s="334"/>
      <c r="L39" s="334"/>
      <c r="M39" s="334"/>
      <c r="N39" s="334"/>
      <c r="O39" s="334"/>
      <c r="P39" s="334"/>
      <c r="Q39" s="334"/>
      <c r="R39" s="334"/>
      <c r="S39" s="334"/>
      <c r="T39" s="334"/>
      <c r="U39" s="334"/>
      <c r="V39" s="334"/>
      <c r="W39" s="334"/>
      <c r="X39" s="334"/>
    </row>
    <row r="40" spans="1:24" s="55" customFormat="1" x14ac:dyDescent="0.25">
      <c r="A40" s="179"/>
      <c r="B40" s="350"/>
      <c r="D40" s="107"/>
      <c r="E40" s="184"/>
      <c r="F40" s="212"/>
      <c r="G40" s="69"/>
      <c r="H40" s="184"/>
      <c r="I40" s="184"/>
      <c r="J40" s="344"/>
      <c r="K40" s="344"/>
      <c r="L40" s="344"/>
      <c r="M40" s="344"/>
      <c r="N40" s="344"/>
      <c r="O40" s="344"/>
      <c r="P40" s="344"/>
      <c r="Q40" s="344"/>
      <c r="R40" s="344"/>
      <c r="S40" s="344"/>
      <c r="T40" s="344"/>
      <c r="U40" s="344"/>
      <c r="V40" s="344"/>
      <c r="W40" s="344"/>
      <c r="X40" s="344"/>
    </row>
    <row r="41" spans="1:24" s="55" customFormat="1" x14ac:dyDescent="0.25">
      <c r="A41" s="179"/>
      <c r="B41" s="350"/>
      <c r="D41" s="107"/>
      <c r="E41" s="184"/>
      <c r="F41" s="212"/>
      <c r="G41" s="69"/>
      <c r="H41" s="184"/>
      <c r="I41" s="184"/>
      <c r="J41" s="344"/>
      <c r="K41" s="344"/>
      <c r="L41" s="344"/>
      <c r="M41" s="344"/>
      <c r="N41" s="344"/>
      <c r="O41" s="344"/>
      <c r="P41" s="344"/>
      <c r="Q41" s="344"/>
      <c r="R41" s="344"/>
      <c r="S41" s="344"/>
      <c r="T41" s="344"/>
      <c r="U41" s="344"/>
      <c r="V41" s="344"/>
      <c r="W41" s="344"/>
      <c r="X41" s="344"/>
    </row>
    <row r="42" spans="1:24" s="178" customFormat="1" x14ac:dyDescent="0.25">
      <c r="A42" s="182"/>
      <c r="B42" s="350" t="s">
        <v>93</v>
      </c>
      <c r="D42" s="106"/>
      <c r="E42" s="181"/>
      <c r="F42" s="181"/>
      <c r="G42" s="181"/>
      <c r="H42" s="181"/>
      <c r="I42" s="181"/>
      <c r="J42" s="334"/>
      <c r="K42" s="334"/>
      <c r="L42" s="334"/>
      <c r="M42" s="334"/>
      <c r="N42" s="334"/>
      <c r="O42" s="334"/>
      <c r="P42" s="334"/>
      <c r="Q42" s="334"/>
      <c r="R42" s="334"/>
      <c r="S42" s="334"/>
      <c r="T42" s="334"/>
      <c r="U42" s="334"/>
      <c r="V42" s="334"/>
      <c r="W42" s="334"/>
      <c r="X42" s="334"/>
    </row>
    <row r="43" spans="1:24" s="178" customFormat="1" x14ac:dyDescent="0.25">
      <c r="A43" s="182"/>
      <c r="B43" s="350"/>
      <c r="D43" s="106"/>
      <c r="E43" s="181"/>
      <c r="F43" s="181"/>
      <c r="G43" s="181"/>
      <c r="H43" s="181"/>
      <c r="I43" s="181"/>
      <c r="J43" s="334"/>
      <c r="K43" s="334"/>
      <c r="L43" s="334"/>
      <c r="M43" s="334"/>
      <c r="N43" s="334"/>
      <c r="O43" s="334"/>
      <c r="P43" s="334"/>
      <c r="Q43" s="334"/>
      <c r="R43" s="334"/>
      <c r="S43" s="334"/>
      <c r="T43" s="334"/>
      <c r="U43" s="334"/>
      <c r="V43" s="334"/>
      <c r="W43" s="334"/>
      <c r="X43" s="334"/>
    </row>
    <row r="44" spans="1:24" s="349" customFormat="1" x14ac:dyDescent="0.25">
      <c r="A44" s="168"/>
      <c r="B44" s="169"/>
      <c r="D44" s="170"/>
      <c r="E44" s="171" t="str">
        <f>Time!E$91</f>
        <v>Base year - financial year ending</v>
      </c>
      <c r="F44" s="94">
        <f>Time!F$91</f>
        <v>43921</v>
      </c>
      <c r="G44" s="171" t="str">
        <f>Time!G$91</f>
        <v>date</v>
      </c>
      <c r="H44" s="171"/>
      <c r="I44" s="171"/>
      <c r="J44" s="170"/>
      <c r="K44" s="170"/>
      <c r="L44" s="170"/>
      <c r="M44" s="170"/>
      <c r="N44" s="170"/>
      <c r="O44" s="170"/>
      <c r="P44" s="170"/>
      <c r="Q44" s="170"/>
      <c r="R44" s="170"/>
      <c r="S44" s="170"/>
      <c r="T44" s="170"/>
      <c r="U44" s="170"/>
      <c r="V44" s="170"/>
      <c r="W44" s="170"/>
      <c r="X44" s="170"/>
    </row>
    <row r="45" spans="1:24" s="178" customFormat="1" x14ac:dyDescent="0.25">
      <c r="A45" s="182"/>
      <c r="B45" s="350"/>
      <c r="D45" s="106"/>
      <c r="E45" s="339" t="str">
        <f xml:space="preserve"> "Units sold in base year - "&amp;SetUp!$E$25</f>
        <v>Units sold in base year - Shoes</v>
      </c>
      <c r="F45" s="648">
        <v>4000</v>
      </c>
      <c r="G45" s="181" t="s">
        <v>301</v>
      </c>
      <c r="H45" s="181" t="s">
        <v>236</v>
      </c>
      <c r="I45" s="322" t="s">
        <v>221</v>
      </c>
      <c r="J45" s="334"/>
      <c r="K45" s="334"/>
      <c r="L45" s="334"/>
      <c r="M45" s="334"/>
      <c r="N45" s="334"/>
      <c r="O45" s="334"/>
      <c r="P45" s="334"/>
      <c r="Q45" s="334"/>
      <c r="R45" s="334"/>
      <c r="S45" s="334"/>
      <c r="T45" s="334"/>
      <c r="U45" s="334"/>
      <c r="V45" s="334"/>
      <c r="W45" s="334"/>
      <c r="X45" s="334"/>
    </row>
    <row r="46" spans="1:24" s="178" customFormat="1" x14ac:dyDescent="0.25">
      <c r="A46" s="182"/>
      <c r="B46" s="350"/>
      <c r="D46" s="106"/>
      <c r="E46" s="339" t="str">
        <f xml:space="preserve"> "Units sold in base year - "&amp;SetUp!$E$26</f>
        <v>Units sold in base year - Trainers</v>
      </c>
      <c r="F46" s="648">
        <v>2000</v>
      </c>
      <c r="G46" s="335" t="s">
        <v>301</v>
      </c>
      <c r="H46" s="335" t="s">
        <v>236</v>
      </c>
      <c r="I46" s="322" t="s">
        <v>221</v>
      </c>
      <c r="J46" s="334"/>
      <c r="K46" s="334"/>
      <c r="L46" s="334"/>
      <c r="M46" s="334"/>
      <c r="N46" s="334"/>
      <c r="O46" s="334"/>
      <c r="P46" s="334"/>
      <c r="Q46" s="334"/>
      <c r="R46" s="334"/>
      <c r="S46" s="334"/>
      <c r="T46" s="334"/>
      <c r="U46" s="334"/>
      <c r="V46" s="334"/>
      <c r="W46" s="334"/>
      <c r="X46" s="334"/>
    </row>
    <row r="47" spans="1:24" s="178" customFormat="1" x14ac:dyDescent="0.25">
      <c r="A47" s="182"/>
      <c r="B47" s="350"/>
      <c r="D47" s="106"/>
      <c r="E47" s="339" t="str">
        <f xml:space="preserve"> "Units sold in base year - "&amp;SetUp!$E$27</f>
        <v>Units sold in base year - Boots</v>
      </c>
      <c r="F47" s="648">
        <v>2500</v>
      </c>
      <c r="G47" s="335" t="s">
        <v>301</v>
      </c>
      <c r="H47" s="335" t="s">
        <v>236</v>
      </c>
      <c r="I47" s="322" t="s">
        <v>221</v>
      </c>
      <c r="J47" s="334"/>
      <c r="K47" s="334"/>
      <c r="L47" s="334"/>
      <c r="M47" s="334"/>
      <c r="N47" s="334"/>
      <c r="O47" s="334"/>
      <c r="P47" s="334"/>
      <c r="Q47" s="334"/>
      <c r="R47" s="334"/>
      <c r="S47" s="334"/>
      <c r="T47" s="334"/>
      <c r="U47" s="334"/>
      <c r="V47" s="334"/>
      <c r="W47" s="334"/>
      <c r="X47" s="334"/>
    </row>
    <row r="48" spans="1:24" s="178" customFormat="1" x14ac:dyDescent="0.25">
      <c r="A48" s="182"/>
      <c r="B48" s="350"/>
      <c r="D48" s="106"/>
      <c r="E48" s="181"/>
      <c r="F48" s="181"/>
      <c r="G48" s="181"/>
      <c r="H48" s="181"/>
      <c r="I48" s="181"/>
      <c r="J48" s="334"/>
      <c r="K48" s="334"/>
      <c r="L48" s="334"/>
      <c r="M48" s="334"/>
      <c r="N48" s="334"/>
      <c r="O48" s="334"/>
      <c r="P48" s="334"/>
      <c r="Q48" s="334"/>
      <c r="R48" s="334"/>
      <c r="S48" s="334"/>
      <c r="T48" s="334"/>
      <c r="U48" s="334"/>
      <c r="V48" s="334"/>
      <c r="W48" s="334"/>
      <c r="X48" s="334"/>
    </row>
    <row r="49" spans="1:24" s="178" customFormat="1" x14ac:dyDescent="0.25">
      <c r="A49" s="182"/>
      <c r="B49" s="350"/>
      <c r="D49" s="106"/>
      <c r="E49" s="181"/>
      <c r="F49" s="181"/>
      <c r="G49" s="181"/>
      <c r="H49" s="181"/>
      <c r="I49" s="181"/>
      <c r="J49" s="334"/>
      <c r="K49" s="334"/>
      <c r="L49" s="334"/>
      <c r="M49" s="334"/>
      <c r="N49" s="334"/>
      <c r="O49" s="334"/>
      <c r="P49" s="334"/>
      <c r="Q49" s="334"/>
      <c r="R49" s="334"/>
      <c r="S49" s="334"/>
      <c r="T49" s="334"/>
      <c r="U49" s="334"/>
      <c r="V49" s="334"/>
      <c r="W49" s="334"/>
      <c r="X49" s="334"/>
    </row>
    <row r="50" spans="1:24" s="178" customFormat="1" x14ac:dyDescent="0.25">
      <c r="A50" s="182"/>
      <c r="B50" s="350" t="s">
        <v>94</v>
      </c>
      <c r="D50" s="106"/>
      <c r="E50" s="181"/>
      <c r="F50" s="181"/>
      <c r="G50" s="181"/>
      <c r="H50" s="181"/>
      <c r="I50" s="181"/>
      <c r="J50" s="334"/>
      <c r="K50" s="334"/>
      <c r="L50" s="334"/>
      <c r="M50" s="334"/>
      <c r="N50" s="334"/>
      <c r="O50" s="334"/>
      <c r="P50" s="334"/>
      <c r="Q50" s="334"/>
      <c r="R50" s="334"/>
      <c r="S50" s="334"/>
      <c r="T50" s="334"/>
      <c r="U50" s="334"/>
      <c r="V50" s="334"/>
      <c r="W50" s="334"/>
      <c r="X50" s="334"/>
    </row>
    <row r="51" spans="1:24" s="178" customFormat="1" x14ac:dyDescent="0.25">
      <c r="A51" s="182"/>
      <c r="B51" s="350"/>
      <c r="D51" s="106"/>
      <c r="E51" s="181"/>
      <c r="F51" s="181"/>
      <c r="G51" s="181"/>
      <c r="H51" s="181"/>
      <c r="I51" s="181"/>
      <c r="J51" s="334"/>
      <c r="K51" s="334"/>
      <c r="L51" s="334"/>
      <c r="M51" s="334"/>
      <c r="N51" s="334"/>
      <c r="O51" s="334"/>
      <c r="P51" s="334"/>
      <c r="Q51" s="334"/>
      <c r="R51" s="334"/>
      <c r="S51" s="334"/>
      <c r="T51" s="334"/>
      <c r="U51" s="334"/>
      <c r="V51" s="334"/>
      <c r="W51" s="334"/>
      <c r="X51" s="334"/>
    </row>
    <row r="52" spans="1:24" s="187" customFormat="1" x14ac:dyDescent="0.25">
      <c r="A52" s="168"/>
      <c r="B52" s="169"/>
      <c r="D52" s="170"/>
      <c r="E52" s="94" t="str">
        <f xml:space="preserve"> Time!E$108</f>
        <v>Financial year ending - annual timeline</v>
      </c>
      <c r="F52" s="94">
        <f xml:space="preserve"> Time!F$108</f>
        <v>0</v>
      </c>
      <c r="G52" s="94" t="str">
        <f xml:space="preserve"> Time!G$108</f>
        <v>date</v>
      </c>
      <c r="H52" s="229">
        <f xml:space="preserve"> Time!H$108</f>
        <v>0</v>
      </c>
      <c r="I52" s="229">
        <f xml:space="preserve"> Time!I$108</f>
        <v>0</v>
      </c>
      <c r="J52" s="94">
        <f xml:space="preserve"> Time!J$108</f>
        <v>0</v>
      </c>
      <c r="K52" s="94">
        <f xml:space="preserve"> Time!K$108</f>
        <v>0</v>
      </c>
      <c r="L52" s="94">
        <f xml:space="preserve"> Time!L$108</f>
        <v>43555</v>
      </c>
      <c r="M52" s="94">
        <f xml:space="preserve"> Time!M$108</f>
        <v>43921</v>
      </c>
      <c r="N52" s="94">
        <f xml:space="preserve"> Time!N$108</f>
        <v>44286</v>
      </c>
      <c r="O52" s="94">
        <f xml:space="preserve"> Time!O$108</f>
        <v>44651</v>
      </c>
      <c r="P52" s="94">
        <f xml:space="preserve"> Time!P$108</f>
        <v>45016</v>
      </c>
      <c r="Q52" s="94">
        <f xml:space="preserve"> Time!Q$108</f>
        <v>45382</v>
      </c>
      <c r="R52" s="170"/>
      <c r="S52" s="170"/>
      <c r="T52" s="170"/>
      <c r="U52" s="170"/>
      <c r="V52" s="170"/>
      <c r="W52" s="170"/>
      <c r="X52" s="170"/>
    </row>
    <row r="53" spans="1:24" s="349" customFormat="1" x14ac:dyDescent="0.25">
      <c r="A53" s="168"/>
      <c r="B53" s="169"/>
      <c r="D53" s="170"/>
      <c r="E53" s="171" t="str">
        <f>Time!E$143</f>
        <v>Base year label</v>
      </c>
      <c r="F53" s="171">
        <f>Time!F$143</f>
        <v>0</v>
      </c>
      <c r="G53" s="171" t="str">
        <f>Time!G$143</f>
        <v>text</v>
      </c>
      <c r="H53" s="229">
        <f>Time!H$143</f>
        <v>0</v>
      </c>
      <c r="I53" s="229">
        <f>Time!I$143</f>
        <v>0</v>
      </c>
      <c r="J53" s="170">
        <f>Time!J$143</f>
        <v>0</v>
      </c>
      <c r="K53" s="170">
        <f>Time!K$143</f>
        <v>0</v>
      </c>
      <c r="L53" s="170">
        <f>Time!L$143</f>
        <v>0</v>
      </c>
      <c r="M53" s="170" t="str">
        <f>Time!M$143</f>
        <v>Base year</v>
      </c>
      <c r="N53" s="170">
        <f>Time!N$143</f>
        <v>0</v>
      </c>
      <c r="O53" s="170">
        <f>Time!O$143</f>
        <v>0</v>
      </c>
      <c r="P53" s="170">
        <f>Time!P$143</f>
        <v>0</v>
      </c>
      <c r="Q53" s="170">
        <f>Time!Q$143</f>
        <v>0</v>
      </c>
      <c r="R53" s="170"/>
      <c r="S53" s="170"/>
      <c r="T53" s="170"/>
      <c r="U53" s="170"/>
      <c r="V53" s="170"/>
      <c r="W53" s="170"/>
      <c r="X53" s="170"/>
    </row>
    <row r="54" spans="1:24" s="178" customFormat="1" x14ac:dyDescent="0.25">
      <c r="A54" s="182"/>
      <c r="B54" s="350"/>
      <c r="D54" s="106"/>
      <c r="E54" s="181" t="str">
        <f xml:space="preserve"> "Annual YoY growth in unit sales - "&amp;SetUp!$E$25</f>
        <v>Annual YoY growth in unit sales - Shoes</v>
      </c>
      <c r="F54" s="181"/>
      <c r="G54" s="181" t="s">
        <v>25</v>
      </c>
      <c r="H54" s="339" t="s">
        <v>240</v>
      </c>
      <c r="I54" s="181" t="s">
        <v>226</v>
      </c>
      <c r="J54" s="334"/>
      <c r="K54" s="334"/>
      <c r="L54" s="112">
        <v>0</v>
      </c>
      <c r="M54" s="112">
        <v>0</v>
      </c>
      <c r="N54" s="112">
        <v>-0.02</v>
      </c>
      <c r="O54" s="112">
        <v>-0.03</v>
      </c>
      <c r="P54" s="112">
        <v>-0.04</v>
      </c>
      <c r="Q54" s="112">
        <v>-0.05</v>
      </c>
      <c r="R54" s="334"/>
      <c r="S54" s="334"/>
      <c r="T54" s="334"/>
      <c r="U54" s="334"/>
      <c r="V54" s="334"/>
      <c r="W54" s="334"/>
      <c r="X54" s="334"/>
    </row>
    <row r="55" spans="1:24" s="178" customFormat="1" x14ac:dyDescent="0.25">
      <c r="A55" s="182"/>
      <c r="B55" s="350"/>
      <c r="D55" s="106"/>
      <c r="E55" s="335" t="str">
        <f xml:space="preserve"> "Annual YoY growth in unit sales - "&amp;SetUp!$E$26</f>
        <v>Annual YoY growth in unit sales - Trainers</v>
      </c>
      <c r="F55" s="181"/>
      <c r="G55" s="181" t="s">
        <v>25</v>
      </c>
      <c r="H55" s="339" t="s">
        <v>240</v>
      </c>
      <c r="I55" s="181" t="s">
        <v>226</v>
      </c>
      <c r="J55" s="334"/>
      <c r="K55" s="334"/>
      <c r="L55" s="112">
        <v>0</v>
      </c>
      <c r="M55" s="112">
        <v>0</v>
      </c>
      <c r="N55" s="112">
        <v>0.05</v>
      </c>
      <c r="O55" s="112">
        <v>0.1</v>
      </c>
      <c r="P55" s="112">
        <v>0.15</v>
      </c>
      <c r="Q55" s="112">
        <v>0.2</v>
      </c>
      <c r="R55" s="334"/>
      <c r="S55" s="334"/>
      <c r="T55" s="334"/>
      <c r="U55" s="334"/>
      <c r="V55" s="334"/>
      <c r="W55" s="334"/>
      <c r="X55" s="334"/>
    </row>
    <row r="56" spans="1:24" s="178" customFormat="1" x14ac:dyDescent="0.25">
      <c r="A56" s="182"/>
      <c r="B56" s="350"/>
      <c r="D56" s="106"/>
      <c r="E56" s="335" t="str">
        <f xml:space="preserve"> "Annual YoY growth in unit sales - "&amp;SetUp!$E$27</f>
        <v>Annual YoY growth in unit sales - Boots</v>
      </c>
      <c r="F56" s="181"/>
      <c r="G56" s="181" t="s">
        <v>25</v>
      </c>
      <c r="H56" s="339" t="s">
        <v>240</v>
      </c>
      <c r="I56" s="181" t="s">
        <v>226</v>
      </c>
      <c r="J56" s="334"/>
      <c r="K56" s="334"/>
      <c r="L56" s="112">
        <v>0</v>
      </c>
      <c r="M56" s="112">
        <v>0</v>
      </c>
      <c r="N56" s="112">
        <v>0.2</v>
      </c>
      <c r="O56" s="112">
        <v>0.25</v>
      </c>
      <c r="P56" s="112">
        <v>0.3</v>
      </c>
      <c r="Q56" s="112">
        <v>0.3</v>
      </c>
      <c r="R56" s="334"/>
      <c r="S56" s="334"/>
      <c r="T56" s="334"/>
      <c r="U56" s="334"/>
      <c r="V56" s="334"/>
      <c r="W56" s="334"/>
      <c r="X56" s="334"/>
    </row>
    <row r="57" spans="1:24" s="178" customFormat="1" x14ac:dyDescent="0.25">
      <c r="A57" s="182"/>
      <c r="B57" s="350"/>
      <c r="D57" s="106"/>
      <c r="E57" s="181"/>
      <c r="F57" s="181"/>
      <c r="G57" s="181"/>
      <c r="H57" s="181"/>
      <c r="I57" s="181"/>
      <c r="J57" s="334"/>
      <c r="K57" s="334"/>
      <c r="L57" s="334"/>
      <c r="M57" s="334"/>
      <c r="N57" s="334"/>
      <c r="O57" s="334"/>
      <c r="P57" s="334"/>
      <c r="Q57" s="334"/>
      <c r="R57" s="334"/>
      <c r="S57" s="334"/>
      <c r="T57" s="334"/>
      <c r="U57" s="334"/>
      <c r="V57" s="334"/>
      <c r="W57" s="334"/>
      <c r="X57" s="334"/>
    </row>
    <row r="58" spans="1:24" s="178" customFormat="1" x14ac:dyDescent="0.25">
      <c r="A58" s="182"/>
      <c r="B58" s="350"/>
      <c r="D58" s="106"/>
      <c r="E58" s="181"/>
      <c r="F58" s="181"/>
      <c r="G58" s="181"/>
      <c r="H58" s="181"/>
      <c r="I58" s="181"/>
      <c r="J58" s="334"/>
      <c r="K58" s="334"/>
      <c r="L58" s="435"/>
      <c r="M58" s="435"/>
      <c r="N58" s="334"/>
      <c r="O58" s="334"/>
      <c r="P58" s="334"/>
      <c r="Q58" s="334"/>
      <c r="R58" s="334"/>
      <c r="S58" s="334"/>
      <c r="T58" s="334"/>
      <c r="U58" s="334"/>
      <c r="V58" s="334"/>
      <c r="W58" s="334"/>
      <c r="X58" s="334"/>
    </row>
    <row r="59" spans="1:24" s="178" customFormat="1" x14ac:dyDescent="0.25">
      <c r="A59" s="182"/>
      <c r="B59" s="350" t="s">
        <v>97</v>
      </c>
      <c r="D59" s="106"/>
      <c r="E59" s="181"/>
      <c r="F59" s="181"/>
      <c r="G59" s="181"/>
      <c r="H59" s="181"/>
      <c r="I59" s="181"/>
      <c r="J59" s="334"/>
      <c r="K59" s="334"/>
      <c r="L59" s="334"/>
      <c r="M59" s="334"/>
      <c r="N59" s="334"/>
      <c r="O59" s="334"/>
      <c r="P59" s="334"/>
      <c r="Q59" s="334"/>
      <c r="R59" s="334"/>
      <c r="S59" s="334"/>
      <c r="T59" s="334"/>
      <c r="U59" s="334"/>
      <c r="V59" s="334"/>
      <c r="W59" s="334"/>
      <c r="X59" s="334"/>
    </row>
    <row r="60" spans="1:24" s="178" customFormat="1" x14ac:dyDescent="0.25">
      <c r="A60" s="182"/>
      <c r="B60" s="350"/>
      <c r="C60" s="188"/>
      <c r="D60" s="106"/>
      <c r="E60" s="181"/>
      <c r="F60" s="181"/>
      <c r="G60" s="181"/>
      <c r="H60" s="181"/>
      <c r="I60" s="181"/>
      <c r="J60" s="334"/>
      <c r="K60" s="334"/>
      <c r="L60" s="334"/>
      <c r="M60" s="334"/>
      <c r="N60" s="334"/>
      <c r="O60" s="334"/>
      <c r="P60" s="334"/>
      <c r="Q60" s="334"/>
      <c r="R60" s="334"/>
      <c r="S60" s="334"/>
      <c r="T60" s="334"/>
      <c r="U60" s="334"/>
      <c r="V60" s="334"/>
      <c r="W60" s="334"/>
      <c r="X60" s="334"/>
    </row>
    <row r="61" spans="1:24" s="55" customFormat="1" x14ac:dyDescent="0.25">
      <c r="A61" s="333"/>
      <c r="B61" s="350"/>
      <c r="C61" s="350"/>
      <c r="D61" s="107"/>
      <c r="E61" s="339" t="s">
        <v>99</v>
      </c>
      <c r="F61" s="339"/>
      <c r="G61" s="339" t="s">
        <v>217</v>
      </c>
      <c r="H61" s="339" t="s">
        <v>100</v>
      </c>
      <c r="I61" s="339"/>
      <c r="J61" s="344"/>
      <c r="K61" s="344"/>
      <c r="L61" s="694">
        <v>1</v>
      </c>
      <c r="M61" s="694">
        <v>2</v>
      </c>
      <c r="N61" s="694">
        <v>3</v>
      </c>
      <c r="O61" s="694">
        <v>4</v>
      </c>
      <c r="P61" s="694">
        <v>5</v>
      </c>
      <c r="Q61" s="694">
        <v>6</v>
      </c>
      <c r="R61" s="694">
        <v>7</v>
      </c>
      <c r="S61" s="694">
        <v>8</v>
      </c>
      <c r="T61" s="694">
        <v>9</v>
      </c>
      <c r="U61" s="694">
        <v>10</v>
      </c>
      <c r="V61" s="694">
        <v>11</v>
      </c>
      <c r="W61" s="694">
        <v>12</v>
      </c>
      <c r="X61" s="344"/>
    </row>
    <row r="62" spans="1:24" s="178" customFormat="1" x14ac:dyDescent="0.25">
      <c r="A62" s="182"/>
      <c r="B62" s="350"/>
      <c r="C62" s="188"/>
      <c r="D62" s="106"/>
      <c r="E62" s="181" t="s">
        <v>312</v>
      </c>
      <c r="F62" s="181"/>
      <c r="G62" s="181" t="s">
        <v>98</v>
      </c>
      <c r="H62" s="181"/>
      <c r="I62" s="322" t="s">
        <v>221</v>
      </c>
      <c r="J62" s="583">
        <f xml:space="preserve"> SUM(L62:W62)</f>
        <v>1</v>
      </c>
      <c r="K62" s="334"/>
      <c r="L62" s="112">
        <v>7.0000000000000007E-2</v>
      </c>
      <c r="M62" s="112">
        <v>7.0000000000000007E-2</v>
      </c>
      <c r="N62" s="112">
        <v>7.0000000000000007E-2</v>
      </c>
      <c r="O62" s="112">
        <v>0.08</v>
      </c>
      <c r="P62" s="112">
        <v>0.08</v>
      </c>
      <c r="Q62" s="112">
        <v>0.09</v>
      </c>
      <c r="R62" s="112">
        <v>0.11</v>
      </c>
      <c r="S62" s="112">
        <v>0.11</v>
      </c>
      <c r="T62" s="112">
        <v>0.1</v>
      </c>
      <c r="U62" s="112">
        <v>0.08</v>
      </c>
      <c r="V62" s="112">
        <v>7.0000000000000007E-2</v>
      </c>
      <c r="W62" s="112">
        <v>7.0000000000000007E-2</v>
      </c>
      <c r="X62" s="334"/>
    </row>
    <row r="64" spans="1:24" x14ac:dyDescent="0.25">
      <c r="A64" s="116"/>
      <c r="C64" s="120"/>
      <c r="E64" s="115"/>
      <c r="F64" s="115"/>
      <c r="G64" s="115"/>
      <c r="H64" s="115"/>
      <c r="I64" s="115"/>
    </row>
    <row r="65" spans="1:24" s="310" customFormat="1" ht="13.2" customHeight="1" x14ac:dyDescent="0.25">
      <c r="A65" s="304" t="s">
        <v>62</v>
      </c>
      <c r="B65" s="305"/>
      <c r="C65" s="304"/>
      <c r="D65" s="306"/>
      <c r="E65" s="306"/>
      <c r="F65" s="307"/>
      <c r="G65" s="308"/>
      <c r="H65" s="306"/>
      <c r="I65" s="306"/>
      <c r="J65" s="403"/>
      <c r="K65" s="403"/>
      <c r="L65" s="403"/>
      <c r="M65" s="403"/>
      <c r="N65" s="403"/>
      <c r="O65" s="403"/>
      <c r="P65" s="403"/>
      <c r="Q65" s="403"/>
      <c r="R65" s="403"/>
      <c r="S65" s="403"/>
      <c r="T65" s="403"/>
      <c r="U65" s="403"/>
      <c r="V65" s="403"/>
      <c r="W65" s="403"/>
      <c r="X65" s="403"/>
    </row>
    <row r="67" spans="1:24" s="178" customFormat="1" x14ac:dyDescent="0.25">
      <c r="A67" s="182"/>
      <c r="B67" s="188" t="s">
        <v>149</v>
      </c>
      <c r="D67" s="106"/>
      <c r="E67" s="181"/>
      <c r="F67" s="181"/>
      <c r="G67" s="181"/>
      <c r="H67" s="181"/>
      <c r="I67" s="181"/>
      <c r="J67" s="334"/>
      <c r="K67" s="334"/>
      <c r="L67" s="334"/>
      <c r="M67" s="334"/>
      <c r="N67" s="334"/>
      <c r="O67" s="334"/>
      <c r="P67" s="334"/>
      <c r="Q67" s="334"/>
      <c r="R67" s="334"/>
      <c r="S67" s="334"/>
      <c r="T67" s="334"/>
      <c r="U67" s="334"/>
      <c r="V67" s="334"/>
      <c r="W67" s="334"/>
      <c r="X67" s="334"/>
    </row>
    <row r="68" spans="1:24" s="178" customFormat="1" x14ac:dyDescent="0.25">
      <c r="A68" s="182"/>
      <c r="B68" s="350"/>
      <c r="C68" s="188"/>
      <c r="D68" s="106"/>
      <c r="E68" s="181"/>
      <c r="F68" s="181"/>
      <c r="G68" s="181"/>
      <c r="H68" s="181"/>
      <c r="I68" s="181"/>
      <c r="J68" s="334"/>
      <c r="K68" s="334"/>
      <c r="L68" s="334"/>
      <c r="M68" s="334"/>
      <c r="N68" s="334"/>
      <c r="O68" s="334"/>
      <c r="P68" s="334"/>
      <c r="Q68" s="334"/>
      <c r="R68" s="334"/>
      <c r="S68" s="334"/>
      <c r="T68" s="334"/>
      <c r="U68" s="334"/>
      <c r="V68" s="334"/>
      <c r="W68" s="334"/>
      <c r="X68" s="334"/>
    </row>
    <row r="69" spans="1:24" s="178" customFormat="1" x14ac:dyDescent="0.25">
      <c r="A69" s="182"/>
      <c r="B69" s="350"/>
      <c r="C69" s="188"/>
      <c r="D69" s="106"/>
      <c r="E69" s="181" t="str">
        <f xml:space="preserve"> "Unit purchase rate - "&amp;SetUp!$E$25</f>
        <v>Unit purchase rate - Shoes</v>
      </c>
      <c r="F69" s="312">
        <v>60</v>
      </c>
      <c r="G69" s="69" t="s">
        <v>73</v>
      </c>
      <c r="H69" s="181"/>
      <c r="I69" s="322" t="s">
        <v>222</v>
      </c>
      <c r="J69" s="334"/>
      <c r="K69" s="334"/>
      <c r="L69" s="334"/>
      <c r="M69" s="334"/>
      <c r="N69" s="334"/>
      <c r="O69" s="334"/>
      <c r="P69" s="334"/>
      <c r="Q69" s="334"/>
      <c r="R69" s="334"/>
      <c r="S69" s="334"/>
      <c r="T69" s="334"/>
      <c r="U69" s="334"/>
      <c r="V69" s="334"/>
      <c r="W69" s="334"/>
      <c r="X69" s="334"/>
    </row>
    <row r="70" spans="1:24" s="178" customFormat="1" x14ac:dyDescent="0.25">
      <c r="A70" s="182"/>
      <c r="B70" s="350"/>
      <c r="C70" s="188"/>
      <c r="D70" s="106"/>
      <c r="E70" s="335" t="str">
        <f xml:space="preserve"> "Unit purchase rate - "&amp;SetUp!$E$26</f>
        <v>Unit purchase rate - Trainers</v>
      </c>
      <c r="F70" s="312">
        <v>89.24</v>
      </c>
      <c r="G70" s="69" t="s">
        <v>73</v>
      </c>
      <c r="H70" s="181"/>
      <c r="I70" s="322" t="s">
        <v>222</v>
      </c>
      <c r="J70" s="334"/>
      <c r="K70" s="334"/>
      <c r="L70" s="334"/>
      <c r="M70" s="334"/>
      <c r="N70" s="334"/>
      <c r="O70" s="334"/>
      <c r="P70" s="334"/>
      <c r="Q70" s="334"/>
      <c r="R70" s="334"/>
      <c r="S70" s="334"/>
      <c r="T70" s="334"/>
      <c r="U70" s="334"/>
      <c r="V70" s="334"/>
      <c r="W70" s="334"/>
      <c r="X70" s="334"/>
    </row>
    <row r="71" spans="1:24" s="178" customFormat="1" x14ac:dyDescent="0.25">
      <c r="A71" s="182"/>
      <c r="B71" s="350"/>
      <c r="C71" s="188"/>
      <c r="D71" s="106"/>
      <c r="E71" s="335" t="str">
        <f xml:space="preserve"> "Unit purchase rate - "&amp;SetUp!$E$27</f>
        <v>Unit purchase rate - Boots</v>
      </c>
      <c r="F71" s="312">
        <v>90</v>
      </c>
      <c r="G71" s="69" t="s">
        <v>73</v>
      </c>
      <c r="H71" s="181"/>
      <c r="I71" s="322" t="s">
        <v>222</v>
      </c>
      <c r="J71" s="334"/>
      <c r="K71" s="334"/>
      <c r="L71" s="334"/>
      <c r="M71" s="334"/>
      <c r="N71" s="334"/>
      <c r="O71" s="334"/>
      <c r="P71" s="334"/>
      <c r="Q71" s="334"/>
      <c r="R71" s="334"/>
      <c r="S71" s="334"/>
      <c r="T71" s="334"/>
      <c r="U71" s="334"/>
      <c r="V71" s="334"/>
      <c r="W71" s="334"/>
      <c r="X71" s="334"/>
    </row>
    <row r="72" spans="1:24" s="178" customFormat="1" x14ac:dyDescent="0.25">
      <c r="A72" s="182"/>
      <c r="B72" s="350"/>
      <c r="C72" s="188"/>
      <c r="D72" s="106"/>
      <c r="E72" s="181"/>
      <c r="F72" s="181"/>
      <c r="G72" s="181"/>
      <c r="H72" s="181"/>
      <c r="I72" s="181"/>
      <c r="J72" s="334"/>
      <c r="K72" s="334"/>
      <c r="L72" s="334"/>
      <c r="M72" s="334"/>
      <c r="N72" s="334"/>
      <c r="O72" s="334"/>
      <c r="P72" s="334"/>
      <c r="Q72" s="334"/>
      <c r="R72" s="334"/>
      <c r="S72" s="334"/>
      <c r="T72" s="334"/>
      <c r="U72" s="334"/>
      <c r="V72" s="334"/>
      <c r="W72" s="334"/>
      <c r="X72" s="334"/>
    </row>
    <row r="73" spans="1:24" s="178" customFormat="1" x14ac:dyDescent="0.25">
      <c r="A73" s="182"/>
      <c r="B73" s="350"/>
      <c r="C73" s="188"/>
      <c r="D73" s="106"/>
      <c r="E73" s="181"/>
      <c r="F73" s="181"/>
      <c r="G73" s="181"/>
      <c r="H73" s="181"/>
      <c r="I73" s="181"/>
      <c r="J73" s="334"/>
      <c r="K73" s="334"/>
      <c r="L73" s="334"/>
      <c r="M73" s="334"/>
      <c r="N73" s="334"/>
      <c r="O73" s="334"/>
      <c r="P73" s="334"/>
      <c r="Q73" s="334"/>
      <c r="R73" s="334"/>
      <c r="S73" s="334"/>
      <c r="T73" s="334"/>
      <c r="U73" s="334"/>
      <c r="V73" s="334"/>
      <c r="W73" s="334"/>
      <c r="X73" s="334"/>
    </row>
    <row r="74" spans="1:24" s="310" customFormat="1" ht="13.2" customHeight="1" x14ac:dyDescent="0.25">
      <c r="A74" s="304" t="s">
        <v>33</v>
      </c>
      <c r="B74" s="305"/>
      <c r="C74" s="304"/>
      <c r="D74" s="306"/>
      <c r="E74" s="306"/>
      <c r="F74" s="307"/>
      <c r="G74" s="308"/>
      <c r="H74" s="306"/>
      <c r="I74" s="306"/>
      <c r="J74" s="403"/>
      <c r="K74" s="403"/>
      <c r="L74" s="403"/>
      <c r="M74" s="403"/>
      <c r="N74" s="403"/>
      <c r="O74" s="403"/>
      <c r="P74" s="403"/>
      <c r="Q74" s="403"/>
      <c r="R74" s="403"/>
      <c r="S74" s="403"/>
      <c r="T74" s="403"/>
      <c r="U74" s="403"/>
      <c r="V74" s="403"/>
      <c r="W74" s="403"/>
      <c r="X74" s="403"/>
    </row>
    <row r="75" spans="1:24" x14ac:dyDescent="0.25">
      <c r="A75" s="116"/>
      <c r="C75" s="120"/>
      <c r="E75" s="115"/>
      <c r="F75" s="115"/>
      <c r="G75" s="115"/>
      <c r="H75" s="115"/>
      <c r="I75" s="115"/>
    </row>
    <row r="76" spans="1:24" x14ac:dyDescent="0.25">
      <c r="A76" s="116"/>
      <c r="B76" s="120" t="s">
        <v>79</v>
      </c>
      <c r="E76" s="115"/>
      <c r="F76" s="115"/>
      <c r="G76" s="115"/>
      <c r="H76" s="115"/>
      <c r="I76" s="115"/>
    </row>
    <row r="77" spans="1:24" x14ac:dyDescent="0.25">
      <c r="A77" s="116"/>
      <c r="B77" s="120"/>
      <c r="E77" s="115"/>
      <c r="F77" s="115"/>
      <c r="G77" s="115"/>
      <c r="H77" s="115"/>
      <c r="I77" s="115"/>
    </row>
    <row r="78" spans="1:24" x14ac:dyDescent="0.25">
      <c r="A78" s="116"/>
      <c r="B78" s="120"/>
      <c r="E78" s="115" t="str">
        <f xml:space="preserve"> "Output VAT rate - "&amp;SetUp!$E$25</f>
        <v>Output VAT rate - Shoes</v>
      </c>
      <c r="F78" s="112">
        <v>0.2</v>
      </c>
      <c r="G78" s="70" t="s">
        <v>50</v>
      </c>
      <c r="H78" s="115"/>
      <c r="I78" s="115" t="s">
        <v>227</v>
      </c>
    </row>
    <row r="79" spans="1:24" x14ac:dyDescent="0.25">
      <c r="A79" s="116"/>
      <c r="B79" s="120"/>
      <c r="E79" s="181" t="str">
        <f xml:space="preserve"> "Output VAT rate - "&amp;SetUp!$E$26</f>
        <v>Output VAT rate - Trainers</v>
      </c>
      <c r="F79" s="112">
        <v>0.2</v>
      </c>
      <c r="G79" s="70" t="s">
        <v>50</v>
      </c>
      <c r="H79" s="115"/>
      <c r="I79" s="181" t="s">
        <v>227</v>
      </c>
    </row>
    <row r="80" spans="1:24" x14ac:dyDescent="0.25">
      <c r="A80" s="116"/>
      <c r="B80" s="120"/>
      <c r="E80" s="181" t="str">
        <f xml:space="preserve"> "Output VAT rate - "&amp;SetUp!$E$27</f>
        <v>Output VAT rate - Boots</v>
      </c>
      <c r="F80" s="112">
        <v>0.2</v>
      </c>
      <c r="G80" s="70" t="s">
        <v>50</v>
      </c>
      <c r="H80" s="115"/>
      <c r="I80" s="181" t="s">
        <v>227</v>
      </c>
    </row>
    <row r="81" spans="1:24" x14ac:dyDescent="0.25">
      <c r="A81" s="116"/>
      <c r="B81" s="120"/>
      <c r="E81" s="115"/>
      <c r="F81" s="115"/>
      <c r="G81" s="115"/>
      <c r="H81" s="115"/>
      <c r="I81" s="115"/>
    </row>
    <row r="82" spans="1:24" x14ac:dyDescent="0.25">
      <c r="A82" s="116"/>
      <c r="B82" s="120"/>
      <c r="E82" s="115"/>
      <c r="F82" s="115"/>
      <c r="G82" s="115"/>
      <c r="H82" s="115"/>
      <c r="I82" s="115"/>
    </row>
    <row r="83" spans="1:24" x14ac:dyDescent="0.25">
      <c r="A83" s="116"/>
      <c r="B83" s="120" t="s">
        <v>80</v>
      </c>
      <c r="E83" s="115"/>
      <c r="F83" s="115"/>
      <c r="G83" s="115"/>
      <c r="H83" s="115"/>
      <c r="I83" s="115"/>
    </row>
    <row r="84" spans="1:24" x14ac:dyDescent="0.25">
      <c r="A84" s="116"/>
      <c r="C84" s="120"/>
      <c r="E84" s="115"/>
      <c r="F84" s="115"/>
      <c r="G84" s="115"/>
      <c r="H84" s="115"/>
      <c r="I84" s="115"/>
    </row>
    <row r="85" spans="1:24" x14ac:dyDescent="0.25">
      <c r="A85" s="116"/>
      <c r="C85" s="120"/>
      <c r="E85" s="181" t="str">
        <f xml:space="preserve"> "Input VAT rate - COGs - "&amp;SetUp!$E$25</f>
        <v>Input VAT rate - COGs - Shoes</v>
      </c>
      <c r="F85" s="112">
        <v>0.2</v>
      </c>
      <c r="G85" s="70" t="s">
        <v>50</v>
      </c>
      <c r="H85" s="115"/>
      <c r="I85" s="181" t="s">
        <v>227</v>
      </c>
    </row>
    <row r="86" spans="1:24" x14ac:dyDescent="0.25">
      <c r="A86" s="116"/>
      <c r="C86" s="120"/>
      <c r="E86" s="335" t="str">
        <f xml:space="preserve"> "Input VAT rate - COGs - "&amp;SetUp!$E$26</f>
        <v>Input VAT rate - COGs - Trainers</v>
      </c>
      <c r="F86" s="112">
        <v>0.2</v>
      </c>
      <c r="G86" s="70" t="s">
        <v>50</v>
      </c>
      <c r="H86" s="115"/>
      <c r="I86" s="181" t="s">
        <v>227</v>
      </c>
    </row>
    <row r="87" spans="1:24" x14ac:dyDescent="0.25">
      <c r="A87" s="116"/>
      <c r="C87" s="120"/>
      <c r="E87" s="335" t="str">
        <f xml:space="preserve"> "Input VAT rate - COGs - "&amp;SetUp!$E$27</f>
        <v>Input VAT rate - COGs - Boots</v>
      </c>
      <c r="F87" s="112">
        <v>0.2</v>
      </c>
      <c r="G87" s="70" t="s">
        <v>50</v>
      </c>
      <c r="H87" s="115"/>
      <c r="I87" s="181" t="s">
        <v>227</v>
      </c>
    </row>
    <row r="88" spans="1:24" s="178" customFormat="1" x14ac:dyDescent="0.25">
      <c r="A88" s="182"/>
      <c r="B88" s="350"/>
      <c r="C88" s="188"/>
      <c r="D88" s="106"/>
      <c r="E88" s="181"/>
      <c r="F88" s="191"/>
      <c r="G88" s="70"/>
      <c r="H88" s="181"/>
      <c r="I88" s="181"/>
      <c r="J88" s="334"/>
      <c r="K88" s="334"/>
      <c r="L88" s="334"/>
      <c r="M88" s="334"/>
      <c r="N88" s="334"/>
      <c r="O88" s="334"/>
      <c r="P88" s="334"/>
      <c r="Q88" s="334"/>
      <c r="R88" s="334"/>
      <c r="S88" s="334"/>
      <c r="T88" s="334"/>
      <c r="U88" s="334"/>
      <c r="V88" s="334"/>
      <c r="W88" s="334"/>
      <c r="X88" s="334"/>
    </row>
    <row r="89" spans="1:24" x14ac:dyDescent="0.25">
      <c r="A89" s="116"/>
      <c r="C89" s="120"/>
      <c r="E89" s="115"/>
      <c r="F89" s="115"/>
      <c r="G89" s="115"/>
      <c r="H89" s="115"/>
      <c r="I89" s="115"/>
    </row>
    <row r="90" spans="1:24" x14ac:dyDescent="0.25">
      <c r="A90" s="116"/>
      <c r="B90" s="120" t="s">
        <v>54</v>
      </c>
      <c r="E90" s="115"/>
      <c r="F90" s="115"/>
      <c r="G90" s="115"/>
      <c r="H90" s="115"/>
      <c r="I90" s="115"/>
    </row>
    <row r="91" spans="1:24" x14ac:dyDescent="0.25">
      <c r="A91" s="116"/>
      <c r="C91" s="120"/>
      <c r="E91" s="115"/>
      <c r="F91" s="115"/>
      <c r="G91" s="115"/>
      <c r="H91" s="115"/>
      <c r="I91" s="115"/>
    </row>
    <row r="92" spans="1:24" x14ac:dyDescent="0.25">
      <c r="A92" s="116"/>
      <c r="C92" s="120"/>
      <c r="E92" s="115" t="s">
        <v>41</v>
      </c>
      <c r="F92" s="648">
        <v>3</v>
      </c>
      <c r="G92" s="115" t="s">
        <v>24</v>
      </c>
      <c r="H92" s="115" t="s">
        <v>302</v>
      </c>
      <c r="I92" s="181" t="s">
        <v>227</v>
      </c>
    </row>
    <row r="93" spans="1:24" x14ac:dyDescent="0.25">
      <c r="A93" s="116"/>
      <c r="C93" s="120"/>
      <c r="E93" s="115" t="s">
        <v>42</v>
      </c>
      <c r="F93" s="648">
        <v>6</v>
      </c>
      <c r="G93" s="115" t="s">
        <v>24</v>
      </c>
      <c r="H93" s="335" t="s">
        <v>302</v>
      </c>
      <c r="I93" s="181" t="s">
        <v>227</v>
      </c>
    </row>
    <row r="94" spans="1:24" x14ac:dyDescent="0.25">
      <c r="A94" s="116"/>
      <c r="C94" s="120"/>
      <c r="E94" s="115" t="s">
        <v>43</v>
      </c>
      <c r="F94" s="648">
        <v>9</v>
      </c>
      <c r="G94" s="115" t="s">
        <v>24</v>
      </c>
      <c r="H94" s="335" t="s">
        <v>302</v>
      </c>
      <c r="I94" s="181" t="s">
        <v>227</v>
      </c>
    </row>
    <row r="95" spans="1:24" x14ac:dyDescent="0.25">
      <c r="A95" s="116"/>
      <c r="C95" s="120"/>
      <c r="E95" s="115" t="s">
        <v>44</v>
      </c>
      <c r="F95" s="648">
        <v>12</v>
      </c>
      <c r="G95" s="115" t="s">
        <v>24</v>
      </c>
      <c r="H95" s="335" t="s">
        <v>302</v>
      </c>
      <c r="I95" s="181" t="s">
        <v>227</v>
      </c>
    </row>
    <row r="96" spans="1:24" x14ac:dyDescent="0.25">
      <c r="A96" s="116"/>
      <c r="C96" s="120"/>
      <c r="E96" s="115"/>
      <c r="F96" s="115"/>
      <c r="G96" s="115"/>
      <c r="H96" s="115"/>
      <c r="I96" s="115"/>
    </row>
    <row r="97" spans="1:9" x14ac:dyDescent="0.25">
      <c r="A97" s="116"/>
      <c r="C97" s="120"/>
      <c r="E97" s="115"/>
      <c r="F97" s="115"/>
      <c r="G97" s="115"/>
      <c r="H97" s="115"/>
      <c r="I97" s="115"/>
    </row>
    <row r="98" spans="1:9" x14ac:dyDescent="0.25">
      <c r="A98" s="5" t="s">
        <v>20</v>
      </c>
    </row>
  </sheetData>
  <phoneticPr fontId="11" type="noConversion"/>
  <conditionalFormatting sqref="F2">
    <cfRule type="cellIs" dxfId="54" priority="2" stopIfTrue="1" operator="notEqual">
      <formula>0</formula>
    </cfRule>
  </conditionalFormatting>
  <conditionalFormatting sqref="F3">
    <cfRule type="cellIs" dxfId="53" priority="1" operator="notEqual">
      <formula>0</formula>
    </cfRule>
  </conditionalFormatting>
  <dataValidations count="1">
    <dataValidation type="list" allowBlank="1" showInputMessage="1" showErrorMessage="1" sqref="F23:F24" xr:uid="{4426E096-54B1-4F4A-8328-157175DAE8B9}">
      <formula1>"1,2,3,4,5,6,7,8,9,10,11,12"</formula1>
    </dataValidation>
  </dataValidations>
  <printOptions headings="1"/>
  <pageMargins left="0.74803149606299213" right="0.74803149606299213" top="0.98425196850393704" bottom="0.98425196850393704" header="0.51181102362204722" footer="0.51181102362204722"/>
  <pageSetup paperSize="9" scale="55" orientation="landscape" blackAndWhite="1" horizontalDpi="300" verticalDpi="300" r:id="rId1"/>
  <headerFooter alignWithMargins="0">
    <oddHeader>&amp;C&amp;"Arial,Bold"&amp;14Sheet: &amp;A</oddHeader>
    <oddFooter>&amp;L&amp;12&amp;F (Printed on &amp;D at &amp;T) &amp;R&amp;12Page &amp;P of &amp;N</oddFooter>
  </headerFooter>
  <customProperties>
    <customPr name="Guid" r:id="rId2"/>
  </customPropertie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tabColor theme="4" tint="0.59999389629810485"/>
    <outlinePr summaryBelow="0" summaryRight="0"/>
    <pageSetUpPr fitToPage="1"/>
  </sheetPr>
  <dimension ref="A1:CG115"/>
  <sheetViews>
    <sheetView showGridLines="0" showRowColHeaders="0" zoomScale="80" zoomScaleNormal="80" workbookViewId="0"/>
  </sheetViews>
  <sheetFormatPr defaultColWidth="0" defaultRowHeight="13.2" zeroHeight="1" outlineLevelRow="1" outlineLevelCol="1" x14ac:dyDescent="0.25"/>
  <cols>
    <col min="1" max="1" width="0.88671875" style="336" customWidth="1"/>
    <col min="2" max="2" width="0.88671875" style="337" customWidth="1"/>
    <col min="3" max="3" width="0.88671875" style="350" customWidth="1"/>
    <col min="4" max="4" width="0.88671875" style="334" customWidth="1"/>
    <col min="5" max="5" width="24.88671875" style="335" customWidth="1"/>
    <col min="6" max="6" width="6.6640625" style="335" customWidth="1"/>
    <col min="7" max="7" width="6.6640625" style="335" customWidth="1" collapsed="1"/>
    <col min="8" max="8" width="46.5546875" style="335" hidden="1" customWidth="1" outlineLevel="1"/>
    <col min="9" max="9" width="27.33203125" style="335" hidden="1" customWidth="1" outlineLevel="1"/>
    <col min="10" max="11" width="2.6640625" style="334" hidden="1" customWidth="1" outlineLevel="1"/>
    <col min="12" max="17" width="12.6640625" style="371" customWidth="1"/>
    <col min="18" max="18" width="6.6640625" style="371" customWidth="1"/>
    <col min="19" max="22" width="12.6640625" style="371" customWidth="1"/>
    <col min="23" max="23" width="24.6640625" style="371" customWidth="1"/>
    <col min="24" max="26" width="12.6640625" style="371" customWidth="1"/>
    <col min="27" max="27" width="6.6640625" style="371" customWidth="1"/>
    <col min="28" max="28" width="11.6640625" style="371" hidden="1" customWidth="1"/>
    <col min="29" max="81" width="11.6640625" style="370" hidden="1" customWidth="1"/>
    <col min="82" max="85" width="11.6640625" style="401" hidden="1" customWidth="1"/>
    <col min="86" max="16384" width="9.109375" style="401" hidden="1"/>
  </cols>
  <sheetData>
    <row r="1" spans="1:27" s="299" customFormat="1" ht="24.6" x14ac:dyDescent="0.25">
      <c r="A1" s="299" t="s">
        <v>244</v>
      </c>
      <c r="J1" s="445"/>
      <c r="K1" s="445"/>
      <c r="L1" s="446"/>
      <c r="M1" s="446"/>
      <c r="N1" s="446"/>
      <c r="O1" s="446"/>
      <c r="P1" s="446"/>
      <c r="Q1" s="446"/>
      <c r="X1" s="510"/>
      <c r="Y1" s="510"/>
      <c r="Z1" s="510"/>
      <c r="AA1" s="510"/>
    </row>
    <row r="2" spans="1:27" customFormat="1" x14ac:dyDescent="0.25">
      <c r="J2" s="417"/>
      <c r="K2" s="417"/>
      <c r="L2" s="370"/>
      <c r="M2" s="370"/>
      <c r="N2" s="370"/>
      <c r="O2" s="370"/>
      <c r="P2" s="370"/>
      <c r="Q2" s="370"/>
      <c r="W2" s="371"/>
      <c r="X2" s="362"/>
      <c r="Y2" s="148"/>
      <c r="Z2" s="148"/>
      <c r="AA2" s="362"/>
    </row>
    <row r="3" spans="1:27" s="480" customFormat="1" x14ac:dyDescent="0.25">
      <c r="J3" s="417"/>
      <c r="K3" s="417"/>
      <c r="L3" s="370"/>
      <c r="M3" s="370"/>
      <c r="N3" s="370"/>
      <c r="O3" s="370"/>
      <c r="P3" s="370"/>
      <c r="Q3" s="370"/>
      <c r="X3" s="362"/>
      <c r="Y3" s="148"/>
      <c r="Z3" s="148"/>
      <c r="AA3" s="362"/>
    </row>
    <row r="4" spans="1:27" s="442" customFormat="1" ht="15.6" x14ac:dyDescent="0.25">
      <c r="E4" s="471" t="s">
        <v>249</v>
      </c>
      <c r="F4" s="472"/>
      <c r="G4" s="472"/>
      <c r="H4" s="472"/>
      <c r="I4" s="472"/>
      <c r="J4" s="472"/>
      <c r="K4" s="472"/>
      <c r="L4" s="473"/>
      <c r="M4" s="473"/>
      <c r="N4" s="473"/>
      <c r="O4" s="473"/>
      <c r="P4" s="473"/>
      <c r="Q4" s="473"/>
      <c r="R4" s="469"/>
      <c r="S4" s="475" t="s">
        <v>248</v>
      </c>
      <c r="T4" s="476"/>
      <c r="U4" s="476"/>
      <c r="W4" s="504" t="s">
        <v>251</v>
      </c>
      <c r="X4" s="362"/>
      <c r="Y4" s="511"/>
      <c r="Z4" s="511"/>
      <c r="AA4" s="242"/>
    </row>
    <row r="5" spans="1:27" s="442" customFormat="1" ht="5.0999999999999996" customHeight="1" x14ac:dyDescent="0.25">
      <c r="E5" s="443"/>
      <c r="F5" s="444"/>
      <c r="G5" s="444"/>
      <c r="H5" s="444"/>
      <c r="I5" s="444"/>
      <c r="J5" s="444"/>
      <c r="K5" s="444"/>
      <c r="L5" s="484"/>
      <c r="M5" s="484"/>
      <c r="N5" s="484"/>
      <c r="O5" s="484"/>
      <c r="P5" s="484"/>
      <c r="Q5" s="484"/>
      <c r="R5" s="444"/>
      <c r="X5" s="362"/>
      <c r="Y5" s="511"/>
      <c r="Z5" s="511"/>
      <c r="AA5" s="242"/>
    </row>
    <row r="6" spans="1:27" s="450" customFormat="1" ht="12.75" customHeight="1" x14ac:dyDescent="0.25">
      <c r="A6" s="447"/>
      <c r="B6" s="447"/>
      <c r="C6" s="448"/>
      <c r="D6" s="447"/>
      <c r="E6" s="449"/>
      <c r="F6" s="449"/>
      <c r="G6" s="449"/>
      <c r="H6" s="449">
        <f>Time!H$115</f>
        <v>0</v>
      </c>
      <c r="I6" s="449">
        <f xml:space="preserve"> Time!I$115</f>
        <v>0</v>
      </c>
      <c r="J6" s="449">
        <f xml:space="preserve"> Time!J$115</f>
        <v>0</v>
      </c>
      <c r="K6" s="449">
        <f xml:space="preserve"> Time!K$115</f>
        <v>0</v>
      </c>
      <c r="L6" s="461" t="str">
        <f xml:space="preserve"> Time!L$115</f>
        <v>2018/19</v>
      </c>
      <c r="M6" s="461" t="str">
        <f xml:space="preserve"> Time!M$115</f>
        <v>2019/20</v>
      </c>
      <c r="N6" s="461" t="str">
        <f xml:space="preserve"> Time!N$115</f>
        <v>2020/21</v>
      </c>
      <c r="O6" s="461" t="str">
        <f xml:space="preserve"> Time!O$115</f>
        <v>2021/22</v>
      </c>
      <c r="P6" s="461" t="str">
        <f xml:space="preserve"> Time!P$115</f>
        <v>2022/23</v>
      </c>
      <c r="Q6" s="461" t="str">
        <f xml:space="preserve"> Time!Q$115</f>
        <v>2023/24</v>
      </c>
      <c r="R6" s="447"/>
      <c r="S6" s="468"/>
      <c r="T6" s="447"/>
      <c r="U6" s="468"/>
      <c r="W6" s="447"/>
      <c r="X6" s="362"/>
      <c r="Y6" s="512"/>
      <c r="Z6" s="512"/>
      <c r="AA6" s="513"/>
    </row>
    <row r="7" spans="1:27" s="453" customFormat="1" ht="12.75" customHeight="1" x14ac:dyDescent="0.25">
      <c r="A7" s="447"/>
      <c r="B7" s="447"/>
      <c r="C7" s="448"/>
      <c r="D7" s="451"/>
      <c r="E7" s="452"/>
      <c r="F7" s="452"/>
      <c r="G7" s="452"/>
      <c r="H7" s="452">
        <f>Time!H$136</f>
        <v>0</v>
      </c>
      <c r="I7" s="452">
        <f xml:space="preserve"> Time!I$136</f>
        <v>0</v>
      </c>
      <c r="J7" s="452">
        <f xml:space="preserve"> Time!J$136</f>
        <v>0</v>
      </c>
      <c r="K7" s="452">
        <f xml:space="preserve"> Time!K$136</f>
        <v>0</v>
      </c>
      <c r="L7" s="462" t="str">
        <f xml:space="preserve"> Time!L$136</f>
        <v>Actuals</v>
      </c>
      <c r="M7" s="462" t="str">
        <f xml:space="preserve"> Time!M$136</f>
        <v>Forecast</v>
      </c>
      <c r="N7" s="462" t="str">
        <f xml:space="preserve"> Time!N$136</f>
        <v>Forecast</v>
      </c>
      <c r="O7" s="462" t="str">
        <f xml:space="preserve"> Time!O$136</f>
        <v>Forecast</v>
      </c>
      <c r="P7" s="462" t="str">
        <f xml:space="preserve"> Time!P$136</f>
        <v>Forecast</v>
      </c>
      <c r="Q7" s="462" t="str">
        <f xml:space="preserve"> Time!Q$136</f>
        <v>Forecast</v>
      </c>
      <c r="R7" s="451"/>
      <c r="T7" s="468" t="s">
        <v>246</v>
      </c>
      <c r="U7" s="468" t="s">
        <v>245</v>
      </c>
      <c r="W7" s="502"/>
      <c r="X7" s="362"/>
      <c r="Y7" s="514"/>
      <c r="Z7" s="514"/>
      <c r="AA7" s="515"/>
    </row>
    <row r="8" spans="1:27" s="453" customFormat="1" ht="12.75" customHeight="1" collapsed="1" x14ac:dyDescent="0.25">
      <c r="A8" s="447"/>
      <c r="B8" s="447"/>
      <c r="C8" s="448"/>
      <c r="D8" s="451"/>
      <c r="E8" s="452"/>
      <c r="F8" s="452"/>
      <c r="G8" s="452"/>
      <c r="H8" s="452"/>
      <c r="I8" s="452"/>
      <c r="J8" s="451"/>
      <c r="K8" s="451"/>
      <c r="L8" s="503">
        <f xml:space="preserve"> Time!L$143</f>
        <v>0</v>
      </c>
      <c r="M8" s="503" t="str">
        <f xml:space="preserve"> Time!M$143</f>
        <v>Base year</v>
      </c>
      <c r="N8" s="503">
        <f xml:space="preserve"> Time!N$143</f>
        <v>0</v>
      </c>
      <c r="O8" s="503">
        <f xml:space="preserve"> Time!O$143</f>
        <v>0</v>
      </c>
      <c r="P8" s="503">
        <f xml:space="preserve"> Time!P$143</f>
        <v>0</v>
      </c>
      <c r="Q8" s="503">
        <f xml:space="preserve"> Time!Q$143</f>
        <v>0</v>
      </c>
      <c r="R8" s="451"/>
      <c r="T8" s="451"/>
      <c r="U8" s="451"/>
      <c r="W8" s="502"/>
      <c r="X8" s="515"/>
      <c r="Y8" s="514"/>
      <c r="Z8" s="514"/>
      <c r="AA8" s="515"/>
    </row>
    <row r="9" spans="1:27" s="453" customFormat="1" ht="12.75" hidden="1" customHeight="1" outlineLevel="1" x14ac:dyDescent="0.25">
      <c r="A9" s="447"/>
      <c r="B9" s="447"/>
      <c r="C9" s="448"/>
      <c r="D9" s="451"/>
      <c r="E9" s="452"/>
      <c r="F9" s="452"/>
      <c r="G9" s="452"/>
      <c r="H9" s="452"/>
      <c r="I9" s="452"/>
      <c r="J9" s="451"/>
      <c r="K9" s="451"/>
      <c r="L9" s="463"/>
      <c r="M9" s="463"/>
      <c r="N9" s="463"/>
      <c r="O9" s="463"/>
      <c r="P9" s="463"/>
      <c r="Q9" s="463"/>
      <c r="R9" s="451"/>
      <c r="T9" s="451"/>
      <c r="U9" s="451"/>
      <c r="W9" s="464"/>
      <c r="X9" s="515"/>
      <c r="Y9" s="514"/>
      <c r="Z9" s="514"/>
      <c r="AA9" s="515"/>
    </row>
    <row r="10" spans="1:27" s="453" customFormat="1" ht="12.75" hidden="1" customHeight="1" outlineLevel="1" x14ac:dyDescent="0.25">
      <c r="A10" s="447"/>
      <c r="B10" s="447"/>
      <c r="C10" s="448"/>
      <c r="D10" s="451"/>
      <c r="E10" s="452"/>
      <c r="F10" s="452"/>
      <c r="G10" s="452"/>
      <c r="H10" s="452"/>
      <c r="I10" s="452"/>
      <c r="J10" s="451"/>
      <c r="K10" s="451"/>
      <c r="L10" s="463"/>
      <c r="M10" s="463"/>
      <c r="N10" s="463"/>
      <c r="O10" s="463"/>
      <c r="P10" s="463"/>
      <c r="Q10" s="463"/>
      <c r="R10" s="451"/>
      <c r="T10" s="451"/>
      <c r="U10" s="451"/>
      <c r="W10" s="464"/>
      <c r="X10" s="515"/>
      <c r="Y10" s="514"/>
      <c r="Z10" s="514"/>
      <c r="AA10" s="515"/>
    </row>
    <row r="11" spans="1:27" s="454" customFormat="1" ht="12.75" hidden="1" customHeight="1" outlineLevel="1" x14ac:dyDescent="0.25">
      <c r="E11" s="450" t="s">
        <v>238</v>
      </c>
      <c r="L11" s="464"/>
      <c r="M11" s="464"/>
      <c r="N11" s="464"/>
      <c r="O11" s="464"/>
      <c r="P11" s="464"/>
      <c r="Q11" s="464"/>
      <c r="W11" s="464"/>
      <c r="X11" s="516"/>
      <c r="Y11" s="517"/>
      <c r="Z11" s="517"/>
      <c r="AA11" s="516"/>
    </row>
    <row r="12" spans="1:27" s="610" customFormat="1" ht="12.75" hidden="1" customHeight="1" outlineLevel="1" x14ac:dyDescent="0.25">
      <c r="E12" s="611" t="str">
        <f xml:space="preserve"> InpFor!E$54</f>
        <v>Annual YoY growth in unit sales - Shoes</v>
      </c>
      <c r="F12" s="611">
        <f xml:space="preserve"> InpFor!F$54</f>
        <v>0</v>
      </c>
      <c r="G12" s="611" t="str">
        <f xml:space="preserve"> InpFor!G$54</f>
        <v>% pa</v>
      </c>
      <c r="H12" s="611" t="str">
        <f xml:space="preserve"> InpFor!H$54</f>
        <v>Forecast units =  previous year units x (1+ %age)</v>
      </c>
      <c r="I12" s="611" t="str">
        <f xml:space="preserve"> InpFor!I$54</f>
        <v>D.Smith verbal 10 June 19</v>
      </c>
      <c r="J12" s="611">
        <f xml:space="preserve"> InpFor!J$54</f>
        <v>0</v>
      </c>
      <c r="K12" s="611">
        <f xml:space="preserve"> InpFor!K$54</f>
        <v>0</v>
      </c>
      <c r="L12" s="759">
        <f xml:space="preserve"> InpFor!L$54</f>
        <v>0</v>
      </c>
      <c r="M12" s="759">
        <f xml:space="preserve"> InpFor!M$54</f>
        <v>0</v>
      </c>
      <c r="N12" s="759">
        <f xml:space="preserve"> InpFor!N$54</f>
        <v>-0.02</v>
      </c>
      <c r="O12" s="759">
        <f xml:space="preserve"> InpFor!O$54</f>
        <v>-0.03</v>
      </c>
      <c r="P12" s="759">
        <f xml:space="preserve"> InpFor!P$54</f>
        <v>-0.04</v>
      </c>
      <c r="Q12" s="759">
        <f xml:space="preserve"> InpFor!Q$54</f>
        <v>-0.05</v>
      </c>
      <c r="W12" s="612"/>
      <c r="X12" s="613"/>
      <c r="Y12" s="614"/>
      <c r="Z12" s="614"/>
      <c r="AA12" s="613"/>
    </row>
    <row r="13" spans="1:27" s="610" customFormat="1" ht="12.75" hidden="1" customHeight="1" outlineLevel="1" x14ac:dyDescent="0.25">
      <c r="E13" s="611" t="str">
        <f xml:space="preserve"> InpFor!E$55</f>
        <v>Annual YoY growth in unit sales - Trainers</v>
      </c>
      <c r="F13" s="611">
        <f xml:space="preserve"> InpFor!F$55</f>
        <v>0</v>
      </c>
      <c r="G13" s="611" t="str">
        <f xml:space="preserve"> InpFor!G$55</f>
        <v>% pa</v>
      </c>
      <c r="H13" s="611" t="str">
        <f xml:space="preserve"> InpFor!H$55</f>
        <v>Forecast units =  previous year units x (1+ %age)</v>
      </c>
      <c r="I13" s="611" t="str">
        <f xml:space="preserve"> InpFor!I$55</f>
        <v>D.Smith verbal 10 June 19</v>
      </c>
      <c r="J13" s="611">
        <f xml:space="preserve"> InpFor!J$55</f>
        <v>0</v>
      </c>
      <c r="K13" s="611">
        <f xml:space="preserve"> InpFor!K$55</f>
        <v>0</v>
      </c>
      <c r="L13" s="759">
        <f xml:space="preserve"> InpFor!L$55</f>
        <v>0</v>
      </c>
      <c r="M13" s="759">
        <f xml:space="preserve"> InpFor!M$55</f>
        <v>0</v>
      </c>
      <c r="N13" s="759">
        <f xml:space="preserve"> InpFor!N$55</f>
        <v>0.05</v>
      </c>
      <c r="O13" s="759">
        <f xml:space="preserve"> InpFor!O$55</f>
        <v>0.1</v>
      </c>
      <c r="P13" s="759">
        <f xml:space="preserve"> InpFor!P$55</f>
        <v>0.15</v>
      </c>
      <c r="Q13" s="759">
        <f xml:space="preserve"> InpFor!Q$55</f>
        <v>0.2</v>
      </c>
      <c r="W13" s="612"/>
      <c r="X13" s="613"/>
      <c r="Y13" s="614"/>
      <c r="Z13" s="614"/>
      <c r="AA13" s="613"/>
    </row>
    <row r="14" spans="1:27" s="610" customFormat="1" ht="12.75" hidden="1" customHeight="1" outlineLevel="1" x14ac:dyDescent="0.25">
      <c r="E14" s="611" t="str">
        <f xml:space="preserve"> InpFor!E$56</f>
        <v>Annual YoY growth in unit sales - Boots</v>
      </c>
      <c r="F14" s="611">
        <f xml:space="preserve"> InpFor!F$56</f>
        <v>0</v>
      </c>
      <c r="G14" s="611" t="str">
        <f xml:space="preserve"> InpFor!G$56</f>
        <v>% pa</v>
      </c>
      <c r="H14" s="611" t="str">
        <f xml:space="preserve"> InpFor!H$56</f>
        <v>Forecast units =  previous year units x (1+ %age)</v>
      </c>
      <c r="I14" s="611" t="str">
        <f xml:space="preserve"> InpFor!I$56</f>
        <v>D.Smith verbal 10 June 19</v>
      </c>
      <c r="J14" s="611">
        <f xml:space="preserve"> InpFor!J$56</f>
        <v>0</v>
      </c>
      <c r="K14" s="611">
        <f xml:space="preserve"> InpFor!K$56</f>
        <v>0</v>
      </c>
      <c r="L14" s="759">
        <f xml:space="preserve"> InpFor!L$56</f>
        <v>0</v>
      </c>
      <c r="M14" s="759">
        <f xml:space="preserve"> InpFor!M$56</f>
        <v>0</v>
      </c>
      <c r="N14" s="759">
        <f xml:space="preserve"> InpFor!N$56</f>
        <v>0.2</v>
      </c>
      <c r="O14" s="759">
        <f xml:space="preserve"> InpFor!O$56</f>
        <v>0.25</v>
      </c>
      <c r="P14" s="759">
        <f xml:space="preserve"> InpFor!P$56</f>
        <v>0.3</v>
      </c>
      <c r="Q14" s="759">
        <f xml:space="preserve"> InpFor!Q$56</f>
        <v>0.3</v>
      </c>
      <c r="W14" s="612"/>
      <c r="X14" s="613"/>
      <c r="Y14" s="614"/>
      <c r="Z14" s="614"/>
      <c r="AA14" s="613"/>
    </row>
    <row r="15" spans="1:27" s="454" customFormat="1" ht="12.75" hidden="1" customHeight="1" outlineLevel="1" x14ac:dyDescent="0.25">
      <c r="L15" s="464"/>
      <c r="M15" s="464"/>
      <c r="N15" s="464"/>
      <c r="O15" s="464"/>
      <c r="P15" s="464"/>
      <c r="Q15" s="464"/>
      <c r="W15" s="464"/>
      <c r="X15" s="516"/>
      <c r="Y15" s="517"/>
      <c r="Z15" s="517"/>
      <c r="AA15" s="516"/>
    </row>
    <row r="16" spans="1:27" s="454" customFormat="1" ht="12.75" hidden="1" customHeight="1" outlineLevel="1" x14ac:dyDescent="0.25">
      <c r="L16" s="464"/>
      <c r="M16" s="464"/>
      <c r="N16" s="464"/>
      <c r="O16" s="464"/>
      <c r="P16" s="464"/>
      <c r="Q16" s="464"/>
      <c r="W16" s="464"/>
      <c r="X16" s="516"/>
      <c r="Y16" s="517"/>
      <c r="Z16" s="517"/>
      <c r="AA16" s="516"/>
    </row>
    <row r="17" spans="5:27" s="454" customFormat="1" ht="12.75" hidden="1" customHeight="1" outlineLevel="1" x14ac:dyDescent="0.25">
      <c r="E17" s="450" t="s">
        <v>241</v>
      </c>
      <c r="L17" s="464"/>
      <c r="M17" s="464"/>
      <c r="N17" s="464"/>
      <c r="O17" s="464"/>
      <c r="P17" s="464"/>
      <c r="Q17" s="464"/>
      <c r="W17" s="466"/>
      <c r="X17" s="516"/>
      <c r="Y17" s="517"/>
      <c r="Z17" s="517"/>
      <c r="AA17" s="516"/>
    </row>
    <row r="18" spans="5:27" s="437" customFormat="1" hidden="1" outlineLevel="1" x14ac:dyDescent="0.25">
      <c r="E18" s="437" t="str">
        <f>"Spinner value - "&amp;SetUp!E25</f>
        <v>Spinner value - Shoes</v>
      </c>
      <c r="F18" s="648">
        <v>100</v>
      </c>
      <c r="G18" s="569" t="s">
        <v>256</v>
      </c>
      <c r="H18" s="437" t="s">
        <v>294</v>
      </c>
      <c r="L18" s="760"/>
      <c r="M18" s="760"/>
      <c r="N18" s="760"/>
      <c r="O18" s="760"/>
      <c r="P18" s="760"/>
      <c r="Q18" s="760"/>
    </row>
    <row r="19" spans="5:27" s="437" customFormat="1" hidden="1" outlineLevel="1" x14ac:dyDescent="0.25">
      <c r="E19" s="437" t="str">
        <f>"Spinner value - "&amp;SetUp!E26</f>
        <v>Spinner value - Trainers</v>
      </c>
      <c r="F19" s="648">
        <v>100</v>
      </c>
      <c r="G19" s="569" t="s">
        <v>256</v>
      </c>
      <c r="H19" s="437" t="s">
        <v>295</v>
      </c>
      <c r="L19" s="760"/>
      <c r="M19" s="760"/>
      <c r="N19" s="760"/>
      <c r="O19" s="760"/>
      <c r="P19" s="760"/>
      <c r="Q19" s="760"/>
    </row>
    <row r="20" spans="5:27" s="437" customFormat="1" hidden="1" outlineLevel="1" x14ac:dyDescent="0.25">
      <c r="E20" s="437" t="str">
        <f>"Spinner value - "&amp;SetUp!E27</f>
        <v>Spinner value - Boots</v>
      </c>
      <c r="F20" s="648">
        <v>100</v>
      </c>
      <c r="G20" s="569" t="s">
        <v>256</v>
      </c>
      <c r="H20" s="437" t="s">
        <v>296</v>
      </c>
      <c r="L20" s="760"/>
      <c r="M20" s="760"/>
      <c r="N20" s="760"/>
      <c r="O20" s="760"/>
      <c r="P20" s="760"/>
      <c r="Q20" s="760"/>
    </row>
    <row r="21" spans="5:27" s="454" customFormat="1" ht="12.75" hidden="1" customHeight="1" outlineLevel="1" x14ac:dyDescent="0.25">
      <c r="L21" s="464"/>
      <c r="M21" s="464"/>
      <c r="N21" s="464"/>
      <c r="O21" s="464"/>
      <c r="P21" s="464"/>
      <c r="Q21" s="464"/>
      <c r="W21" s="464"/>
      <c r="X21" s="516"/>
      <c r="Y21" s="517"/>
      <c r="Z21" s="517"/>
      <c r="AA21" s="516"/>
    </row>
    <row r="22" spans="5:27" s="454" customFormat="1" ht="12.75" hidden="1" customHeight="1" outlineLevel="1" x14ac:dyDescent="0.25">
      <c r="L22" s="464"/>
      <c r="M22" s="464"/>
      <c r="N22" s="464"/>
      <c r="O22" s="464"/>
      <c r="P22" s="464"/>
      <c r="Q22" s="464"/>
      <c r="W22" s="464"/>
      <c r="X22" s="516"/>
      <c r="Y22" s="517"/>
      <c r="Z22" s="517"/>
      <c r="AA22" s="516"/>
    </row>
    <row r="23" spans="5:27" s="454" customFormat="1" ht="12.75" hidden="1" customHeight="1" outlineLevel="1" x14ac:dyDescent="0.25">
      <c r="E23" s="450" t="s">
        <v>247</v>
      </c>
      <c r="L23" s="464"/>
      <c r="M23" s="464"/>
      <c r="N23" s="464"/>
      <c r="O23" s="464"/>
      <c r="P23" s="464"/>
      <c r="Q23" s="464"/>
      <c r="W23" s="464"/>
      <c r="X23" s="516"/>
      <c r="Y23" s="517"/>
      <c r="Z23" s="517"/>
      <c r="AA23" s="516"/>
    </row>
    <row r="24" spans="5:27" s="524" customFormat="1" ht="12.75" hidden="1" customHeight="1" outlineLevel="1" x14ac:dyDescent="0.25">
      <c r="E24" s="524" t="str">
        <f xml:space="preserve"> Time!E$150</f>
        <v>Post base year flag</v>
      </c>
      <c r="F24" s="524">
        <f xml:space="preserve"> Time!F$150</f>
        <v>0</v>
      </c>
      <c r="G24" s="524" t="str">
        <f xml:space="preserve"> Time!G$150</f>
        <v>flag</v>
      </c>
      <c r="H24" s="524">
        <f xml:space="preserve"> Time!H$150</f>
        <v>0</v>
      </c>
      <c r="I24" s="524">
        <f xml:space="preserve"> Time!I$150</f>
        <v>0</v>
      </c>
      <c r="J24" s="524">
        <f xml:space="preserve"> Time!J$150</f>
        <v>4</v>
      </c>
      <c r="K24" s="524">
        <f xml:space="preserve"> Time!K$150</f>
        <v>0</v>
      </c>
      <c r="L24" s="761">
        <f xml:space="preserve"> Time!L$150</f>
        <v>0</v>
      </c>
      <c r="M24" s="761">
        <f xml:space="preserve"> Time!M$150</f>
        <v>0</v>
      </c>
      <c r="N24" s="761">
        <f xml:space="preserve"> Time!N$150</f>
        <v>1</v>
      </c>
      <c r="O24" s="761">
        <f xml:space="preserve"> Time!O$150</f>
        <v>1</v>
      </c>
      <c r="P24" s="761">
        <f xml:space="preserve"> Time!P$150</f>
        <v>1</v>
      </c>
      <c r="Q24" s="761">
        <f xml:space="preserve"> Time!Q$150</f>
        <v>1</v>
      </c>
      <c r="W24" s="465"/>
      <c r="X24" s="525"/>
      <c r="Y24" s="526"/>
      <c r="Z24" s="526"/>
      <c r="AA24" s="525"/>
    </row>
    <row r="25" spans="5:27" s="527" customFormat="1" ht="15" hidden="1" customHeight="1" outlineLevel="1" x14ac:dyDescent="0.25">
      <c r="E25" s="528" t="str">
        <f>"Annual growth sensitivity - "&amp;SetUp!$E$25</f>
        <v>Annual growth sensitivity - Shoes</v>
      </c>
      <c r="F25" s="528"/>
      <c r="G25" s="530" t="s">
        <v>25</v>
      </c>
      <c r="H25" s="528"/>
      <c r="I25" s="528"/>
      <c r="J25" s="528"/>
      <c r="K25" s="528"/>
      <c r="L25" s="762">
        <f t="shared" ref="L25:Q25" si="0" xml:space="preserve"> ($F18-100) / 1000 * L$24</f>
        <v>0</v>
      </c>
      <c r="M25" s="762">
        <f t="shared" si="0"/>
        <v>0</v>
      </c>
      <c r="N25" s="762">
        <f t="shared" si="0"/>
        <v>0</v>
      </c>
      <c r="O25" s="762">
        <f t="shared" si="0"/>
        <v>0</v>
      </c>
      <c r="P25" s="762">
        <f t="shared" si="0"/>
        <v>0</v>
      </c>
      <c r="Q25" s="762">
        <f t="shared" si="0"/>
        <v>0</v>
      </c>
      <c r="R25" s="528"/>
      <c r="W25" s="529"/>
      <c r="X25" s="528"/>
      <c r="Y25" s="530"/>
      <c r="Z25" s="530"/>
      <c r="AA25" s="528"/>
    </row>
    <row r="26" spans="5:27" s="527" customFormat="1" ht="15" hidden="1" customHeight="1" outlineLevel="1" x14ac:dyDescent="0.25">
      <c r="E26" s="528" t="str">
        <f>"Annual growth sensitivity - "&amp;SetUp!$E$26</f>
        <v>Annual growth sensitivity - Trainers</v>
      </c>
      <c r="F26" s="528"/>
      <c r="G26" s="530" t="s">
        <v>25</v>
      </c>
      <c r="H26" s="528"/>
      <c r="I26" s="528"/>
      <c r="J26" s="528"/>
      <c r="K26" s="528"/>
      <c r="L26" s="762">
        <f t="shared" ref="L26:Q26" si="1" xml:space="preserve"> ($F19 - 100) / 1000 * L$24</f>
        <v>0</v>
      </c>
      <c r="M26" s="762">
        <f t="shared" si="1"/>
        <v>0</v>
      </c>
      <c r="N26" s="762">
        <f t="shared" si="1"/>
        <v>0</v>
      </c>
      <c r="O26" s="762">
        <f t="shared" si="1"/>
        <v>0</v>
      </c>
      <c r="P26" s="762">
        <f t="shared" si="1"/>
        <v>0</v>
      </c>
      <c r="Q26" s="762">
        <f t="shared" si="1"/>
        <v>0</v>
      </c>
      <c r="R26" s="528"/>
      <c r="W26" s="529"/>
      <c r="X26" s="528"/>
      <c r="Y26" s="530"/>
      <c r="Z26" s="530"/>
      <c r="AA26" s="528"/>
    </row>
    <row r="27" spans="5:27" s="527" customFormat="1" ht="15" hidden="1" customHeight="1" outlineLevel="1" x14ac:dyDescent="0.25">
      <c r="E27" s="528" t="str">
        <f>"Annual growth sensitivity - "&amp;SetUp!$E$27</f>
        <v>Annual growth sensitivity - Boots</v>
      </c>
      <c r="F27" s="528"/>
      <c r="G27" s="530" t="s">
        <v>25</v>
      </c>
      <c r="H27" s="528"/>
      <c r="I27" s="528"/>
      <c r="J27" s="528"/>
      <c r="K27" s="528"/>
      <c r="L27" s="762">
        <f t="shared" ref="L27:Q27" si="2" xml:space="preserve"> ($F20 - 100) / 1000 * L$24</f>
        <v>0</v>
      </c>
      <c r="M27" s="762">
        <f t="shared" si="2"/>
        <v>0</v>
      </c>
      <c r="N27" s="762">
        <f t="shared" si="2"/>
        <v>0</v>
      </c>
      <c r="O27" s="762">
        <f t="shared" si="2"/>
        <v>0</v>
      </c>
      <c r="P27" s="762">
        <f t="shared" si="2"/>
        <v>0</v>
      </c>
      <c r="Q27" s="762">
        <f t="shared" si="2"/>
        <v>0</v>
      </c>
      <c r="R27" s="528"/>
      <c r="W27" s="502"/>
      <c r="X27" s="528"/>
      <c r="Y27" s="530"/>
      <c r="Z27" s="530"/>
      <c r="AA27" s="528"/>
    </row>
    <row r="28" spans="5:27" s="454" customFormat="1" ht="12.75" hidden="1" customHeight="1" outlineLevel="1" x14ac:dyDescent="0.25">
      <c r="L28" s="464"/>
      <c r="M28" s="464"/>
      <c r="N28" s="464"/>
      <c r="O28" s="464"/>
      <c r="P28" s="464"/>
      <c r="Q28" s="464"/>
      <c r="W28" s="464"/>
      <c r="X28" s="516"/>
      <c r="Y28" s="517"/>
      <c r="Z28" s="517"/>
      <c r="AA28" s="516"/>
    </row>
    <row r="29" spans="5:27" s="454" customFormat="1" ht="12.75" hidden="1" customHeight="1" outlineLevel="1" x14ac:dyDescent="0.25">
      <c r="L29" s="464"/>
      <c r="M29" s="464"/>
      <c r="N29" s="464"/>
      <c r="O29" s="464"/>
      <c r="P29" s="464"/>
      <c r="Q29" s="464"/>
      <c r="W29" s="464"/>
      <c r="X29" s="516"/>
      <c r="Y29" s="517"/>
      <c r="Z29" s="517"/>
      <c r="AA29" s="516"/>
    </row>
    <row r="30" spans="5:27" s="454" customFormat="1" ht="12.75" hidden="1" customHeight="1" outlineLevel="1" x14ac:dyDescent="0.25">
      <c r="E30" s="450" t="s">
        <v>266</v>
      </c>
      <c r="L30" s="464"/>
      <c r="M30" s="464"/>
      <c r="N30" s="464"/>
      <c r="O30" s="464"/>
      <c r="P30" s="464"/>
      <c r="Q30" s="464"/>
      <c r="W30" s="464"/>
      <c r="X30" s="516"/>
      <c r="Y30" s="517"/>
      <c r="Z30" s="517"/>
      <c r="AA30" s="516"/>
    </row>
    <row r="31" spans="5:27" s="570" customFormat="1" ht="12.75" hidden="1" customHeight="1" outlineLevel="1" x14ac:dyDescent="0.25">
      <c r="E31" s="570" t="s">
        <v>267</v>
      </c>
      <c r="F31" s="571">
        <f>IF(COUNTIF(L25:Q27,"&lt;&gt;0")&gt;0,1,0)</f>
        <v>0</v>
      </c>
      <c r="G31" s="570" t="s">
        <v>268</v>
      </c>
      <c r="L31" s="571"/>
      <c r="M31" s="571"/>
      <c r="N31" s="571"/>
      <c r="O31" s="571"/>
      <c r="P31" s="571"/>
      <c r="Q31" s="571"/>
      <c r="W31" s="571"/>
      <c r="X31" s="572"/>
      <c r="Y31" s="573"/>
      <c r="Z31" s="573"/>
      <c r="AA31" s="572"/>
    </row>
    <row r="32" spans="5:27" s="454" customFormat="1" ht="12.75" hidden="1" customHeight="1" outlineLevel="1" x14ac:dyDescent="0.25">
      <c r="L32" s="464"/>
      <c r="M32" s="464"/>
      <c r="N32" s="464"/>
      <c r="O32" s="464"/>
      <c r="P32" s="464"/>
      <c r="Q32" s="464"/>
      <c r="W32" s="464"/>
      <c r="X32" s="516"/>
      <c r="Y32" s="517"/>
      <c r="Z32" s="517"/>
      <c r="AA32" s="516"/>
    </row>
    <row r="33" spans="1:81" s="454" customFormat="1" ht="12.75" hidden="1" customHeight="1" outlineLevel="1" x14ac:dyDescent="0.25">
      <c r="L33" s="464"/>
      <c r="M33" s="464"/>
      <c r="N33" s="464"/>
      <c r="O33" s="464"/>
      <c r="P33" s="464"/>
      <c r="Q33" s="464"/>
      <c r="W33" s="464"/>
      <c r="X33" s="516"/>
      <c r="Y33" s="517"/>
      <c r="Z33" s="517"/>
      <c r="AA33" s="516"/>
    </row>
    <row r="34" spans="1:81" s="454" customFormat="1" ht="12.75" hidden="1" customHeight="1" outlineLevel="1" x14ac:dyDescent="0.25">
      <c r="E34" s="450" t="s">
        <v>239</v>
      </c>
      <c r="L34" s="464"/>
      <c r="M34" s="464"/>
      <c r="N34" s="464"/>
      <c r="O34" s="464"/>
      <c r="P34" s="464"/>
      <c r="Q34" s="464"/>
      <c r="W34" s="464"/>
      <c r="X34" s="516"/>
      <c r="Y34" s="517"/>
      <c r="Z34" s="517"/>
      <c r="AA34" s="516"/>
    </row>
    <row r="35" spans="1:81" s="455" customFormat="1" ht="15" customHeight="1" x14ac:dyDescent="0.25">
      <c r="E35" s="470" t="s">
        <v>258</v>
      </c>
      <c r="F35" s="470"/>
      <c r="G35" s="470" t="str">
        <f xml:space="preserve"> InpFor!G54</f>
        <v>% pa</v>
      </c>
      <c r="H35" s="470"/>
      <c r="I35" s="470"/>
      <c r="J35" s="470"/>
      <c r="K35" s="470"/>
      <c r="L35" s="763">
        <f t="shared" ref="L35:Q37" si="3" xml:space="preserve"> L12 + L25</f>
        <v>0</v>
      </c>
      <c r="M35" s="763">
        <f t="shared" si="3"/>
        <v>0</v>
      </c>
      <c r="N35" s="763">
        <f t="shared" si="3"/>
        <v>-0.02</v>
      </c>
      <c r="O35" s="763">
        <f t="shared" si="3"/>
        <v>-0.03</v>
      </c>
      <c r="P35" s="763">
        <f t="shared" si="3"/>
        <v>-0.04</v>
      </c>
      <c r="Q35" s="763">
        <f t="shared" si="3"/>
        <v>-0.05</v>
      </c>
      <c r="R35" s="456"/>
      <c r="S35" s="470" t="str">
        <f xml:space="preserve"> SetUp!E25</f>
        <v>Shoes</v>
      </c>
      <c r="T35" s="477"/>
      <c r="U35" s="481">
        <f xml:space="preserve"> (F18 - 100) / 1000</f>
        <v>0</v>
      </c>
      <c r="W35" s="505" t="str">
        <f xml:space="preserve"> IF($F$31 &gt; 0, "Sensitivity is active", "Base case is active")</f>
        <v>Base case is active</v>
      </c>
      <c r="X35" s="456"/>
      <c r="Y35" s="518"/>
      <c r="Z35" s="518"/>
      <c r="AA35" s="456"/>
    </row>
    <row r="36" spans="1:81" s="457" customFormat="1" ht="15" customHeight="1" x14ac:dyDescent="0.25">
      <c r="E36" s="458" t="s">
        <v>259</v>
      </c>
      <c r="F36" s="458"/>
      <c r="G36" s="458" t="str">
        <f xml:space="preserve"> InpFor!G55</f>
        <v>% pa</v>
      </c>
      <c r="H36" s="458"/>
      <c r="I36" s="458"/>
      <c r="J36" s="458"/>
      <c r="K36" s="458"/>
      <c r="L36" s="764">
        <f t="shared" si="3"/>
        <v>0</v>
      </c>
      <c r="M36" s="764">
        <f t="shared" si="3"/>
        <v>0</v>
      </c>
      <c r="N36" s="764">
        <f t="shared" si="3"/>
        <v>0.05</v>
      </c>
      <c r="O36" s="764">
        <f t="shared" si="3"/>
        <v>0.1</v>
      </c>
      <c r="P36" s="764">
        <f t="shared" si="3"/>
        <v>0.15</v>
      </c>
      <c r="Q36" s="764">
        <f t="shared" si="3"/>
        <v>0.2</v>
      </c>
      <c r="R36" s="456"/>
      <c r="S36" s="458" t="str">
        <f xml:space="preserve"> SetUp!E26</f>
        <v>Trainers</v>
      </c>
      <c r="T36" s="478"/>
      <c r="U36" s="482">
        <f t="shared" ref="U36:U37" si="4" xml:space="preserve"> (F19 - 100) / 1000</f>
        <v>0</v>
      </c>
      <c r="X36" s="519"/>
      <c r="Y36" s="520"/>
      <c r="Z36" s="520"/>
      <c r="AA36" s="519"/>
    </row>
    <row r="37" spans="1:81" s="459" customFormat="1" ht="15" customHeight="1" x14ac:dyDescent="0.25">
      <c r="E37" s="460" t="s">
        <v>260</v>
      </c>
      <c r="F37" s="460"/>
      <c r="G37" s="460" t="str">
        <f xml:space="preserve"> InpFor!G56</f>
        <v>% pa</v>
      </c>
      <c r="H37" s="460"/>
      <c r="I37" s="460"/>
      <c r="L37" s="765">
        <f t="shared" si="3"/>
        <v>0</v>
      </c>
      <c r="M37" s="765">
        <f t="shared" si="3"/>
        <v>0</v>
      </c>
      <c r="N37" s="765">
        <f t="shared" si="3"/>
        <v>0.2</v>
      </c>
      <c r="O37" s="765">
        <f t="shared" si="3"/>
        <v>0.25</v>
      </c>
      <c r="P37" s="765">
        <f t="shared" si="3"/>
        <v>0.3</v>
      </c>
      <c r="Q37" s="765">
        <f t="shared" si="3"/>
        <v>0.3</v>
      </c>
      <c r="R37" s="456"/>
      <c r="S37" s="460" t="str">
        <f xml:space="preserve"> SetUp!E27</f>
        <v>Boots</v>
      </c>
      <c r="T37" s="479"/>
      <c r="U37" s="483">
        <f t="shared" si="4"/>
        <v>0</v>
      </c>
      <c r="W37" s="505" t="str">
        <f xml:space="preserve"> IF(Checks!$F$14 &gt; 0, Checks!F14 &amp; "failed error checks", "No failed error checks")</f>
        <v>No failed error checks</v>
      </c>
      <c r="X37" s="460"/>
      <c r="Y37" s="521"/>
      <c r="Z37" s="522"/>
      <c r="AA37" s="460"/>
    </row>
    <row r="38" spans="1:81" x14ac:dyDescent="0.25">
      <c r="S38" s="440"/>
      <c r="T38" s="440"/>
      <c r="U38" s="440"/>
      <c r="V38" s="440"/>
      <c r="W38" s="401"/>
      <c r="X38" s="440"/>
      <c r="Y38" s="369"/>
      <c r="Z38" s="369"/>
      <c r="AA38" s="440"/>
    </row>
    <row r="39" spans="1:81" s="467" customFormat="1" x14ac:dyDescent="0.25">
      <c r="A39" s="336"/>
      <c r="B39" s="337"/>
      <c r="C39" s="350"/>
      <c r="D39" s="334"/>
      <c r="E39" s="335"/>
      <c r="F39" s="335"/>
      <c r="G39" s="335"/>
      <c r="H39" s="335"/>
      <c r="I39" s="335"/>
      <c r="J39" s="334"/>
      <c r="K39" s="334"/>
      <c r="L39" s="371"/>
      <c r="M39" s="371"/>
      <c r="N39" s="371"/>
      <c r="O39" s="371"/>
      <c r="P39" s="371"/>
      <c r="Q39" s="371"/>
      <c r="R39" s="371"/>
      <c r="S39" s="440"/>
      <c r="T39" s="440"/>
      <c r="U39" s="440"/>
      <c r="V39" s="440"/>
      <c r="X39" s="440"/>
      <c r="Y39" s="369"/>
      <c r="Z39" s="369"/>
      <c r="AA39" s="371"/>
      <c r="AB39" s="371"/>
      <c r="AC39" s="370"/>
      <c r="AD39" s="370"/>
      <c r="AE39" s="370"/>
      <c r="AF39" s="370"/>
      <c r="AG39" s="370"/>
      <c r="AH39" s="370"/>
      <c r="AI39" s="370"/>
      <c r="AJ39" s="370"/>
      <c r="AK39" s="370"/>
      <c r="AL39" s="370"/>
      <c r="AM39" s="370"/>
      <c r="AN39" s="370"/>
      <c r="AO39" s="370"/>
      <c r="AP39" s="370"/>
      <c r="AQ39" s="370"/>
      <c r="AR39" s="370"/>
      <c r="AS39" s="370"/>
      <c r="AT39" s="370"/>
      <c r="AU39" s="370"/>
      <c r="AV39" s="370"/>
      <c r="AW39" s="370"/>
      <c r="AX39" s="370"/>
      <c r="AY39" s="370"/>
      <c r="AZ39" s="370"/>
      <c r="BA39" s="370"/>
      <c r="BB39" s="370"/>
      <c r="BC39" s="370"/>
      <c r="BD39" s="370"/>
      <c r="BE39" s="370"/>
      <c r="BF39" s="370"/>
      <c r="BG39" s="370"/>
      <c r="BH39" s="370"/>
      <c r="BI39" s="370"/>
      <c r="BJ39" s="370"/>
      <c r="BK39" s="370"/>
      <c r="BL39" s="370"/>
      <c r="BM39" s="370"/>
      <c r="BN39" s="370"/>
      <c r="BO39" s="370"/>
      <c r="BP39" s="370"/>
      <c r="BQ39" s="370"/>
      <c r="BR39" s="370"/>
      <c r="BS39" s="370"/>
      <c r="BT39" s="370"/>
      <c r="BU39" s="370"/>
      <c r="BV39" s="370"/>
      <c r="BW39" s="370"/>
      <c r="BX39" s="370"/>
      <c r="BY39" s="370"/>
      <c r="BZ39" s="370"/>
      <c r="CA39" s="370"/>
      <c r="CB39" s="370"/>
      <c r="CC39" s="370"/>
    </row>
    <row r="40" spans="1:81" s="442" customFormat="1" ht="15.6" x14ac:dyDescent="0.25">
      <c r="E40" s="471" t="s">
        <v>83</v>
      </c>
      <c r="F40" s="472"/>
      <c r="G40" s="472"/>
      <c r="H40" s="472"/>
      <c r="I40" s="472"/>
      <c r="J40" s="472"/>
      <c r="K40" s="472"/>
      <c r="L40" s="473"/>
      <c r="M40" s="473"/>
      <c r="N40" s="473"/>
      <c r="O40" s="473"/>
      <c r="P40" s="473"/>
      <c r="Q40" s="473"/>
      <c r="R40" s="444"/>
      <c r="S40" s="471" t="s">
        <v>257</v>
      </c>
      <c r="T40" s="476"/>
      <c r="U40" s="476"/>
      <c r="V40" s="476"/>
      <c r="W40" s="476"/>
      <c r="X40" s="476"/>
      <c r="Y40" s="476"/>
      <c r="Z40" s="476"/>
    </row>
    <row r="41" spans="1:81" s="433" customFormat="1" ht="6" customHeight="1" x14ac:dyDescent="0.25">
      <c r="A41" s="336"/>
      <c r="B41" s="337"/>
      <c r="C41" s="350"/>
      <c r="D41" s="334"/>
      <c r="E41" s="335"/>
      <c r="F41" s="335"/>
      <c r="G41" s="335"/>
      <c r="H41" s="335"/>
      <c r="I41" s="335"/>
      <c r="J41" s="334"/>
      <c r="K41" s="334"/>
      <c r="L41" s="371"/>
      <c r="M41" s="371"/>
      <c r="N41" s="371"/>
      <c r="O41" s="371"/>
      <c r="P41" s="371"/>
      <c r="Q41" s="371"/>
      <c r="R41" s="371"/>
      <c r="S41" s="371"/>
      <c r="T41" s="371"/>
      <c r="U41" s="371"/>
      <c r="V41" s="371"/>
      <c r="W41" s="371"/>
      <c r="X41" s="371"/>
      <c r="Y41" s="371"/>
      <c r="Z41" s="371"/>
      <c r="AA41" s="371"/>
      <c r="AB41" s="371"/>
      <c r="AC41" s="370"/>
      <c r="AD41" s="370"/>
      <c r="AE41" s="370"/>
      <c r="AF41" s="370"/>
      <c r="AG41" s="370"/>
      <c r="AH41" s="370"/>
      <c r="AI41" s="370"/>
      <c r="AJ41" s="370"/>
      <c r="AK41" s="370"/>
      <c r="AL41" s="370"/>
      <c r="AM41" s="370"/>
      <c r="AN41" s="370"/>
      <c r="AO41" s="370"/>
      <c r="AP41" s="370"/>
      <c r="AQ41" s="370"/>
      <c r="AR41" s="370"/>
      <c r="AS41" s="370"/>
      <c r="AT41" s="370"/>
      <c r="AU41" s="370"/>
      <c r="AV41" s="370"/>
      <c r="AW41" s="370"/>
      <c r="AX41" s="370"/>
      <c r="AY41" s="370"/>
      <c r="AZ41" s="370"/>
      <c r="BA41" s="370"/>
      <c r="BB41" s="370"/>
      <c r="BC41" s="370"/>
      <c r="BD41" s="370"/>
      <c r="BE41" s="370"/>
      <c r="BF41" s="370"/>
      <c r="BG41" s="370"/>
      <c r="BH41" s="370"/>
      <c r="BI41" s="370"/>
      <c r="BJ41" s="370"/>
      <c r="BK41" s="370"/>
      <c r="BL41" s="370"/>
      <c r="BM41" s="370"/>
      <c r="BN41" s="370"/>
      <c r="BO41" s="370"/>
      <c r="BP41" s="370"/>
      <c r="BQ41" s="370"/>
      <c r="BR41" s="370"/>
      <c r="BS41" s="370"/>
      <c r="BT41" s="370"/>
      <c r="BU41" s="370"/>
      <c r="BV41" s="370"/>
      <c r="BW41" s="370"/>
      <c r="BX41" s="370"/>
      <c r="BY41" s="370"/>
      <c r="BZ41" s="370"/>
      <c r="CA41" s="370"/>
      <c r="CB41" s="370"/>
      <c r="CC41" s="370"/>
    </row>
    <row r="42" spans="1:81" s="71" customFormat="1" x14ac:dyDescent="0.25">
      <c r="A42" s="53"/>
      <c r="B42" s="56"/>
      <c r="C42" s="57"/>
      <c r="D42" s="58"/>
      <c r="L42" s="461" t="str">
        <f xml:space="preserve"> Time!L$115</f>
        <v>2018/19</v>
      </c>
      <c r="M42" s="461" t="str">
        <f xml:space="preserve"> Time!M$115</f>
        <v>2019/20</v>
      </c>
      <c r="N42" s="461" t="str">
        <f xml:space="preserve"> Time!N$115</f>
        <v>2020/21</v>
      </c>
      <c r="O42" s="461" t="str">
        <f xml:space="preserve"> Time!O$115</f>
        <v>2021/22</v>
      </c>
      <c r="P42" s="461" t="str">
        <f xml:space="preserve"> Time!P$115</f>
        <v>2022/23</v>
      </c>
      <c r="Q42" s="461" t="str">
        <f xml:space="preserve"> Time!Q$115</f>
        <v>2023/24</v>
      </c>
    </row>
    <row r="43" spans="1:81" s="71" customFormat="1" x14ac:dyDescent="0.25">
      <c r="A43" s="53"/>
      <c r="B43" s="56"/>
      <c r="C43" s="57"/>
      <c r="D43" s="58"/>
      <c r="L43" s="245"/>
      <c r="M43" s="245"/>
      <c r="N43" s="245"/>
      <c r="O43" s="245"/>
      <c r="P43" s="245"/>
      <c r="Q43" s="245"/>
    </row>
    <row r="44" spans="1:81" s="490" customFormat="1" x14ac:dyDescent="0.25">
      <c r="A44" s="486"/>
      <c r="B44" s="487"/>
      <c r="C44" s="488"/>
      <c r="D44" s="489"/>
      <c r="E44" s="490" t="str">
        <f xml:space="preserve"> 'FinStat-A'!E9</f>
        <v>Revenue receivable - Shoes</v>
      </c>
      <c r="G44" s="490" t="str">
        <f xml:space="preserve"> 'FinStat-A'!G9</f>
        <v>GBP</v>
      </c>
      <c r="H44" s="490">
        <f xml:space="preserve"> 'FinStat-A'!H9</f>
        <v>0</v>
      </c>
      <c r="I44" s="490">
        <f xml:space="preserve"> 'FinStat-A'!I9</f>
        <v>0</v>
      </c>
      <c r="J44" s="491">
        <f xml:space="preserve"> 'FinStat-A'!J9</f>
        <v>2484762.8465257902</v>
      </c>
      <c r="K44" s="491">
        <f xml:space="preserve"> 'FinStat-A'!K9</f>
        <v>0</v>
      </c>
      <c r="L44" s="753">
        <f xml:space="preserve"> 'FinStat-A'!L9</f>
        <v>414739.64136622247</v>
      </c>
      <c r="M44" s="753">
        <f xml:space="preserve"> 'FinStat-A'!M9</f>
        <v>414739.64136622247</v>
      </c>
      <c r="N44" s="753">
        <f xml:space="preserve"> 'FinStat-A'!N9</f>
        <v>418660.12245767924</v>
      </c>
      <c r="O44" s="753">
        <f xml:space="preserve"> 'FinStat-A'!O9</f>
        <v>418295.29306488135</v>
      </c>
      <c r="P44" s="753">
        <f xml:space="preserve"> 'FinStat-A'!P9</f>
        <v>413610.38578255469</v>
      </c>
      <c r="Q44" s="753">
        <f xml:space="preserve"> 'FinStat-A'!Q9</f>
        <v>404717.76248822972</v>
      </c>
    </row>
    <row r="45" spans="1:81" s="493" customFormat="1" x14ac:dyDescent="0.25">
      <c r="A45" s="247"/>
      <c r="B45" s="248"/>
      <c r="C45" s="249"/>
      <c r="D45" s="250"/>
      <c r="E45" s="251" t="str">
        <f xml:space="preserve"> 'FinStat-A'!E10</f>
        <v>Revenue receivable - Trainers</v>
      </c>
      <c r="F45" s="251"/>
      <c r="G45" s="251" t="str">
        <f xml:space="preserve"> 'FinStat-A'!G10</f>
        <v>GBP</v>
      </c>
      <c r="H45" s="251">
        <f xml:space="preserve"> 'FinStat-A'!H10</f>
        <v>0</v>
      </c>
      <c r="I45" s="251">
        <f xml:space="preserve"> 'FinStat-A'!I10</f>
        <v>0</v>
      </c>
      <c r="J45" s="492">
        <f xml:space="preserve"> 'FinStat-A'!J10</f>
        <v>2330895.2664402416</v>
      </c>
      <c r="K45" s="492">
        <f xml:space="preserve"> 'FinStat-A'!K10</f>
        <v>0</v>
      </c>
      <c r="L45" s="754">
        <f xml:space="preserve"> 'FinStat-A'!L10</f>
        <v>292671.39642110915</v>
      </c>
      <c r="M45" s="754">
        <f xml:space="preserve"> 'FinStat-A'!M10</f>
        <v>311054.73102466698</v>
      </c>
      <c r="N45" s="754">
        <f xml:space="preserve"> 'FinStat-A'!N10</f>
        <v>336423.31268920662</v>
      </c>
      <c r="O45" s="754">
        <f xml:space="preserve"> 'FinStat-A'!O10</f>
        <v>381178.51632385195</v>
      </c>
      <c r="P45" s="754">
        <f xml:space="preserve"> 'FinStat-A'!P10</f>
        <v>451505.95258560253</v>
      </c>
      <c r="Q45" s="754">
        <f xml:space="preserve"> 'FinStat-A'!Q10</f>
        <v>558061.3573958046</v>
      </c>
    </row>
    <row r="46" spans="1:81" s="498" customFormat="1" x14ac:dyDescent="0.25">
      <c r="A46" s="494"/>
      <c r="B46" s="495"/>
      <c r="C46" s="496"/>
      <c r="D46" s="497"/>
      <c r="E46" s="498" t="str">
        <f xml:space="preserve"> 'FinStat-A'!E11</f>
        <v>Revenue receivable - Boots</v>
      </c>
      <c r="G46" s="498" t="str">
        <f xml:space="preserve"> 'FinStat-A'!G11</f>
        <v>GBP</v>
      </c>
      <c r="H46" s="498">
        <f xml:space="preserve"> 'FinStat-A'!H11</f>
        <v>0</v>
      </c>
      <c r="I46" s="498">
        <f xml:space="preserve"> 'FinStat-A'!I11</f>
        <v>0</v>
      </c>
      <c r="J46" s="499">
        <f xml:space="preserve"> 'FinStat-A'!J11</f>
        <v>4988244.6106990175</v>
      </c>
      <c r="K46" s="499">
        <f xml:space="preserve"> 'FinStat-A'!K11</f>
        <v>0</v>
      </c>
      <c r="L46" s="755">
        <f xml:space="preserve"> 'FinStat-A'!L11</f>
        <v>419923.88688330044</v>
      </c>
      <c r="M46" s="755">
        <f xml:space="preserve"> 'FinStat-A'!M11</f>
        <v>518424.5517077783</v>
      </c>
      <c r="N46" s="755">
        <f xml:space="preserve"> 'FinStat-A'!N11</f>
        <v>640806.30988420313</v>
      </c>
      <c r="O46" s="755">
        <f xml:space="preserve"> 'FinStat-A'!O11</f>
        <v>825061.72364470095</v>
      </c>
      <c r="P46" s="755">
        <f xml:space="preserve"> 'FinStat-A'!P11</f>
        <v>1104757.6479602542</v>
      </c>
      <c r="Q46" s="755">
        <f xml:space="preserve"> 'FinStat-A'!Q11</f>
        <v>1479270.4906187805</v>
      </c>
    </row>
    <row r="47" spans="1:81" s="71" customFormat="1" x14ac:dyDescent="0.25">
      <c r="A47" s="53"/>
      <c r="B47" s="56"/>
      <c r="C47" s="57"/>
      <c r="D47" s="58"/>
      <c r="E47" s="59"/>
      <c r="F47" s="61"/>
      <c r="G47" s="62"/>
      <c r="H47" s="62"/>
      <c r="I47" s="62"/>
      <c r="J47" s="196"/>
      <c r="K47" s="374"/>
      <c r="L47" s="756"/>
      <c r="M47" s="756"/>
      <c r="N47" s="756"/>
      <c r="O47" s="756"/>
      <c r="P47" s="756"/>
      <c r="Q47" s="756"/>
    </row>
    <row r="48" spans="1:81" s="490" customFormat="1" x14ac:dyDescent="0.25">
      <c r="A48" s="486"/>
      <c r="B48" s="487"/>
      <c r="C48" s="488"/>
      <c r="D48" s="489"/>
      <c r="E48" s="490" t="str">
        <f xml:space="preserve"> 'FinStat-A'!E13</f>
        <v>CoS payable - Shoes</v>
      </c>
      <c r="G48" s="490" t="str">
        <f xml:space="preserve"> 'FinStat-A'!G13</f>
        <v>GBP</v>
      </c>
      <c r="H48" s="490">
        <f xml:space="preserve"> 'FinStat-A'!H13</f>
        <v>0</v>
      </c>
      <c r="I48" s="490">
        <f xml:space="preserve"> 'FinStat-A'!I13</f>
        <v>0</v>
      </c>
      <c r="J48" s="491">
        <f xml:space="preserve"> 'FinStat-A'!J13</f>
        <v>1429957.976450318</v>
      </c>
      <c r="K48" s="491">
        <f xml:space="preserve"> 'FinStat-A'!K13</f>
        <v>0</v>
      </c>
      <c r="L48" s="753">
        <f xml:space="preserve"> 'FinStat-A'!L13</f>
        <v>244495.93929099714</v>
      </c>
      <c r="M48" s="753">
        <f xml:space="preserve"> 'FinStat-A'!M13</f>
        <v>244495.93929099714</v>
      </c>
      <c r="N48" s="753">
        <f xml:space="preserve"> 'FinStat-A'!N13</f>
        <v>243210.03132250591</v>
      </c>
      <c r="O48" s="753">
        <f xml:space="preserve"> 'FinStat-A'!O13</f>
        <v>239452.43633857326</v>
      </c>
      <c r="P48" s="753">
        <f xml:space="preserve"> 'FinStat-A'!P13</f>
        <v>233322.45396830578</v>
      </c>
      <c r="Q48" s="753">
        <f xml:space="preserve"> 'FinStat-A'!Q13</f>
        <v>224981.1762389387</v>
      </c>
    </row>
    <row r="49" spans="1:81" s="493" customFormat="1" x14ac:dyDescent="0.25">
      <c r="A49" s="247"/>
      <c r="B49" s="248"/>
      <c r="C49" s="249"/>
      <c r="D49" s="250"/>
      <c r="E49" s="251" t="str">
        <f xml:space="preserve"> 'FinStat-A'!E14</f>
        <v>CoS payable - Trainers</v>
      </c>
      <c r="F49" s="251"/>
      <c r="G49" s="251" t="str">
        <f xml:space="preserve"> 'FinStat-A'!G14</f>
        <v>GBP</v>
      </c>
      <c r="H49" s="251">
        <f xml:space="preserve"> 'FinStat-A'!H14</f>
        <v>0</v>
      </c>
      <c r="I49" s="251">
        <f xml:space="preserve"> 'FinStat-A'!I14</f>
        <v>0</v>
      </c>
      <c r="J49" s="492">
        <f xml:space="preserve"> 'FinStat-A'!J14</f>
        <v>1328494.5699200279</v>
      </c>
      <c r="K49" s="492">
        <f xml:space="preserve"> 'FinStat-A'!K14</f>
        <v>0</v>
      </c>
      <c r="L49" s="754">
        <f xml:space="preserve"> 'FinStat-A'!L14</f>
        <v>176368.77578048944</v>
      </c>
      <c r="M49" s="754">
        <f xml:space="preserve"> 'FinStat-A'!M14</f>
        <v>181823.4801860716</v>
      </c>
      <c r="N49" s="754">
        <f xml:space="preserve"> 'FinStat-A'!N14</f>
        <v>193786.27852875384</v>
      </c>
      <c r="O49" s="754">
        <f xml:space="preserve"> 'FinStat-A'!O14</f>
        <v>216362.37997735364</v>
      </c>
      <c r="P49" s="754">
        <f xml:space="preserve"> 'FinStat-A'!P14</f>
        <v>252548.98802856595</v>
      </c>
      <c r="Q49" s="754">
        <f xml:space="preserve"> 'FinStat-A'!Q14</f>
        <v>307604.66741879348</v>
      </c>
    </row>
    <row r="50" spans="1:81" s="500" customFormat="1" x14ac:dyDescent="0.25">
      <c r="A50" s="494"/>
      <c r="B50" s="495"/>
      <c r="C50" s="496"/>
      <c r="D50" s="497"/>
      <c r="E50" s="498" t="str">
        <f xml:space="preserve"> 'FinStat-A'!E15</f>
        <v>CoS payable - Boots</v>
      </c>
      <c r="F50" s="498"/>
      <c r="G50" s="498" t="str">
        <f xml:space="preserve"> 'FinStat-A'!G15</f>
        <v>GBP</v>
      </c>
      <c r="H50" s="498">
        <f xml:space="preserve"> 'FinStat-A'!H15</f>
        <v>0</v>
      </c>
      <c r="I50" s="498">
        <f xml:space="preserve"> 'FinStat-A'!I15</f>
        <v>0</v>
      </c>
      <c r="J50" s="499">
        <f xml:space="preserve"> 'FinStat-A'!J15</f>
        <v>2153078.4402285013</v>
      </c>
      <c r="K50" s="499">
        <f xml:space="preserve"> 'FinStat-A'!K15</f>
        <v>0</v>
      </c>
      <c r="L50" s="755">
        <f xml:space="preserve"> 'FinStat-A'!L15</f>
        <v>206293.44877677885</v>
      </c>
      <c r="M50" s="755">
        <f xml:space="preserve"> 'FinStat-A'!M15</f>
        <v>229214.94308530987</v>
      </c>
      <c r="N50" s="755">
        <f xml:space="preserve"> 'FinStat-A'!N15</f>
        <v>279195.18901818281</v>
      </c>
      <c r="O50" s="755">
        <f xml:space="preserve"> 'FinStat-A'!O15</f>
        <v>354228.89606681938</v>
      </c>
      <c r="P50" s="755">
        <f xml:space="preserve"> 'FinStat-A'!P15</f>
        <v>467405.02836016822</v>
      </c>
      <c r="Q50" s="755">
        <f xml:space="preserve"> 'FinStat-A'!Q15</f>
        <v>616740.93492124206</v>
      </c>
    </row>
    <row r="51" spans="1:81" s="60" customFormat="1" x14ac:dyDescent="0.25">
      <c r="A51" s="53"/>
      <c r="B51" s="56"/>
      <c r="C51" s="57"/>
      <c r="D51" s="58"/>
      <c r="E51" s="59"/>
      <c r="F51" s="61"/>
      <c r="G51" s="62"/>
      <c r="H51" s="62"/>
      <c r="I51" s="62"/>
      <c r="J51" s="374"/>
      <c r="K51" s="374"/>
      <c r="L51" s="756"/>
      <c r="M51" s="756"/>
      <c r="N51" s="756"/>
      <c r="O51" s="756"/>
      <c r="P51" s="756"/>
      <c r="Q51" s="756"/>
    </row>
    <row r="52" spans="1:81" s="362" customFormat="1" x14ac:dyDescent="0.25">
      <c r="A52" s="55"/>
      <c r="B52" s="55"/>
      <c r="C52" s="55"/>
      <c r="D52" s="55"/>
      <c r="E52" s="127" t="str">
        <f xml:space="preserve"> 'FinStat-A'!E17</f>
        <v>Gross Profit</v>
      </c>
      <c r="F52" s="128"/>
      <c r="G52" s="129" t="str">
        <f xml:space="preserve"> 'FinStat-A'!G17</f>
        <v>GBP</v>
      </c>
      <c r="H52" s="129">
        <f xml:space="preserve"> 'FinStat-A'!H17</f>
        <v>0</v>
      </c>
      <c r="I52" s="129">
        <f xml:space="preserve"> 'FinStat-A'!I17</f>
        <v>0</v>
      </c>
      <c r="J52" s="201">
        <f xml:space="preserve"> 'FinStat-A'!J17</f>
        <v>4892371.7370662019</v>
      </c>
      <c r="K52" s="201">
        <f xml:space="preserve"> 'FinStat-A'!K17</f>
        <v>0</v>
      </c>
      <c r="L52" s="757">
        <f xml:space="preserve"> 'FinStat-A'!L17</f>
        <v>500176.76082236657</v>
      </c>
      <c r="M52" s="757">
        <f xml:space="preserve"> 'FinStat-A'!M17</f>
        <v>588684.56153628905</v>
      </c>
      <c r="N52" s="757">
        <f xml:space="preserve"> 'FinStat-A'!N17</f>
        <v>679698.24616164644</v>
      </c>
      <c r="O52" s="757">
        <f xml:space="preserve"> 'FinStat-A'!O17</f>
        <v>814491.82065068802</v>
      </c>
      <c r="P52" s="757">
        <f xml:space="preserve"> 'FinStat-A'!P17</f>
        <v>1016597.5159713714</v>
      </c>
      <c r="Q52" s="757">
        <f xml:space="preserve"> 'FinStat-A'!Q17</f>
        <v>1292722.8319238406</v>
      </c>
      <c r="R52" s="55"/>
      <c r="S52" s="55"/>
      <c r="T52" s="55"/>
      <c r="U52" s="55"/>
      <c r="V52" s="55"/>
      <c r="W52" s="55"/>
      <c r="X52" s="55"/>
      <c r="Y52" s="55"/>
      <c r="Z52" s="55"/>
      <c r="AA52" s="55"/>
      <c r="AB52" s="55"/>
      <c r="AC52" s="55"/>
      <c r="AD52" s="148"/>
    </row>
    <row r="53" spans="1:81" s="362" customFormat="1" x14ac:dyDescent="0.25">
      <c r="A53" s="55"/>
      <c r="B53" s="55"/>
      <c r="C53" s="55"/>
      <c r="D53" s="55"/>
      <c r="E53" s="59" t="str">
        <f xml:space="preserve"> 'FinStat-A'!E18</f>
        <v>Gross Margin</v>
      </c>
      <c r="F53" s="61"/>
      <c r="G53" s="62" t="str">
        <f xml:space="preserve"> 'FinStat-A'!G18</f>
        <v>%</v>
      </c>
      <c r="H53" s="62">
        <f xml:space="preserve"> 'FinStat-A'!H18</f>
        <v>0</v>
      </c>
      <c r="I53" s="62">
        <f xml:space="preserve"> 'FinStat-A'!I18</f>
        <v>0</v>
      </c>
      <c r="J53" s="374">
        <f xml:space="preserve"> 'FinStat-A'!J18</f>
        <v>0</v>
      </c>
      <c r="K53" s="374">
        <f xml:space="preserve"> 'FinStat-A'!K18</f>
        <v>0</v>
      </c>
      <c r="L53" s="758">
        <f xml:space="preserve"> 'FinStat-A'!L18</f>
        <v>0.44368071091960609</v>
      </c>
      <c r="M53" s="758">
        <f xml:space="preserve"> 'FinStat-A'!M18</f>
        <v>0.47313583657533714</v>
      </c>
      <c r="N53" s="758">
        <f xml:space="preserve"> 'FinStat-A'!N18</f>
        <v>0.48692831835834449</v>
      </c>
      <c r="O53" s="758">
        <f xml:space="preserve"> 'FinStat-A'!O18</f>
        <v>0.50136904000481786</v>
      </c>
      <c r="P53" s="758">
        <f xml:space="preserve"> 'FinStat-A'!P18</f>
        <v>0.51607235946405727</v>
      </c>
      <c r="Q53" s="758">
        <f xml:space="preserve"> 'FinStat-A'!Q18</f>
        <v>0.5293597748236043</v>
      </c>
      <c r="R53" s="55"/>
      <c r="S53" s="55"/>
      <c r="T53" s="55"/>
      <c r="U53" s="55"/>
      <c r="V53" s="55"/>
      <c r="W53" s="55"/>
      <c r="X53" s="55"/>
      <c r="Y53" s="55"/>
      <c r="Z53" s="55"/>
      <c r="AA53" s="55"/>
      <c r="AB53" s="55"/>
      <c r="AC53" s="55"/>
      <c r="AD53" s="148"/>
    </row>
    <row r="54" spans="1:81" s="362" customFormat="1" x14ac:dyDescent="0.25">
      <c r="A54" s="55"/>
      <c r="B54" s="55"/>
      <c r="C54" s="55"/>
      <c r="D54" s="55"/>
      <c r="E54" s="55"/>
      <c r="F54" s="55"/>
      <c r="G54" s="55"/>
      <c r="H54" s="55"/>
      <c r="I54" s="55"/>
      <c r="J54" s="55"/>
      <c r="K54" s="55"/>
      <c r="L54" s="198"/>
      <c r="M54" s="198"/>
      <c r="N54" s="198"/>
      <c r="O54" s="198"/>
      <c r="P54" s="198"/>
      <c r="Q54" s="198"/>
      <c r="R54" s="55"/>
      <c r="S54" s="148"/>
      <c r="T54" s="148"/>
      <c r="U54" s="148"/>
      <c r="V54" s="148"/>
      <c r="W54" s="148"/>
      <c r="X54" s="148"/>
      <c r="Y54" s="148"/>
      <c r="Z54" s="148"/>
      <c r="AA54" s="55"/>
      <c r="AB54" s="55"/>
      <c r="AC54" s="55"/>
      <c r="AD54" s="148"/>
    </row>
    <row r="55" spans="1:81" s="362" customFormat="1" x14ac:dyDescent="0.25">
      <c r="A55" s="55"/>
      <c r="B55" s="55"/>
      <c r="C55" s="55"/>
      <c r="D55" s="55"/>
      <c r="E55" s="55"/>
      <c r="F55" s="55"/>
      <c r="G55" s="55"/>
      <c r="H55" s="55"/>
      <c r="I55" s="55"/>
      <c r="J55" s="55"/>
      <c r="K55" s="55"/>
      <c r="L55" s="198"/>
      <c r="M55" s="198"/>
      <c r="N55" s="198"/>
      <c r="O55" s="198"/>
      <c r="P55" s="198"/>
      <c r="Q55" s="198"/>
      <c r="R55" s="55"/>
      <c r="S55" s="148"/>
      <c r="T55" s="148"/>
      <c r="U55" s="148"/>
      <c r="V55" s="148"/>
      <c r="W55" s="148"/>
      <c r="X55" s="148"/>
      <c r="Y55" s="148"/>
      <c r="Z55" s="148"/>
      <c r="AA55" s="55"/>
      <c r="AB55" s="55"/>
      <c r="AC55" s="55"/>
      <c r="AD55" s="148"/>
    </row>
    <row r="56" spans="1:81" s="442" customFormat="1" ht="15.6" x14ac:dyDescent="0.25">
      <c r="E56" s="471" t="s">
        <v>243</v>
      </c>
      <c r="F56" s="474"/>
      <c r="G56" s="474"/>
      <c r="H56" s="474"/>
      <c r="I56" s="474"/>
      <c r="J56" s="474"/>
      <c r="K56" s="474"/>
      <c r="L56" s="485"/>
      <c r="M56" s="485"/>
      <c r="N56" s="485"/>
      <c r="O56" s="485"/>
      <c r="P56" s="485"/>
      <c r="Q56" s="485"/>
      <c r="R56" s="443"/>
      <c r="S56" s="475" t="s">
        <v>250</v>
      </c>
      <c r="T56" s="476"/>
      <c r="U56" s="476"/>
      <c r="V56" s="476"/>
      <c r="W56" s="476"/>
      <c r="X56" s="476"/>
      <c r="Y56" s="476"/>
      <c r="Z56" s="476"/>
    </row>
    <row r="57" spans="1:81" s="362" customFormat="1" ht="6" customHeight="1" x14ac:dyDescent="0.25">
      <c r="A57" s="55"/>
      <c r="B57" s="55"/>
      <c r="C57" s="55"/>
      <c r="D57" s="55"/>
      <c r="E57" s="55"/>
      <c r="F57" s="55"/>
      <c r="G57" s="55"/>
      <c r="H57" s="55"/>
      <c r="I57" s="55"/>
      <c r="J57" s="55"/>
      <c r="K57" s="55"/>
      <c r="L57" s="198"/>
      <c r="M57" s="198"/>
      <c r="N57" s="198"/>
      <c r="O57" s="198"/>
      <c r="P57" s="198"/>
      <c r="Q57" s="198"/>
      <c r="R57" s="55"/>
      <c r="S57" s="55"/>
      <c r="T57" s="55"/>
      <c r="U57" s="55"/>
      <c r="V57" s="55"/>
      <c r="W57" s="55"/>
      <c r="X57" s="55"/>
      <c r="Y57" s="55"/>
      <c r="Z57" s="55"/>
      <c r="AA57" s="55"/>
      <c r="AB57" s="55"/>
      <c r="AC57" s="55"/>
      <c r="AD57" s="148"/>
    </row>
    <row r="58" spans="1:81" s="362" customFormat="1" x14ac:dyDescent="0.25">
      <c r="A58" s="55"/>
      <c r="B58" s="55"/>
      <c r="C58" s="55"/>
      <c r="D58" s="55"/>
      <c r="E58" s="55"/>
      <c r="F58" s="55"/>
      <c r="G58" s="55"/>
      <c r="H58" s="55"/>
      <c r="I58" s="55"/>
      <c r="J58" s="55"/>
      <c r="K58" s="55"/>
      <c r="L58" s="198"/>
      <c r="M58" s="198"/>
      <c r="N58" s="198"/>
      <c r="O58" s="198"/>
      <c r="P58" s="198"/>
      <c r="Q58" s="198"/>
      <c r="R58" s="55"/>
      <c r="S58" s="55"/>
      <c r="T58" s="55"/>
      <c r="U58" s="55"/>
      <c r="V58" s="55"/>
      <c r="W58" s="55"/>
      <c r="X58" s="55"/>
      <c r="Y58" s="55"/>
      <c r="Z58" s="55"/>
      <c r="AA58" s="55"/>
      <c r="AB58" s="55"/>
      <c r="AC58" s="55"/>
      <c r="AD58" s="148"/>
    </row>
    <row r="59" spans="1:81" s="362" customFormat="1" x14ac:dyDescent="0.25">
      <c r="A59" s="55"/>
      <c r="B59" s="55"/>
      <c r="C59" s="55"/>
      <c r="D59" s="55"/>
      <c r="E59" s="55"/>
      <c r="F59" s="55"/>
      <c r="G59" s="55"/>
      <c r="H59" s="55"/>
      <c r="I59" s="55"/>
      <c r="J59" s="55"/>
      <c r="K59" s="55"/>
      <c r="L59" s="198"/>
      <c r="M59" s="198"/>
      <c r="N59" s="198"/>
      <c r="O59" s="198"/>
      <c r="P59" s="198"/>
      <c r="Q59" s="198"/>
      <c r="R59" s="55"/>
      <c r="S59" s="55"/>
      <c r="T59" s="55"/>
      <c r="U59" s="55"/>
      <c r="V59" s="55"/>
      <c r="W59" s="55"/>
      <c r="X59" s="55"/>
      <c r="Y59" s="55"/>
      <c r="Z59" s="55"/>
      <c r="AA59" s="55"/>
      <c r="AB59" s="55"/>
      <c r="AC59" s="55"/>
      <c r="AD59" s="148"/>
    </row>
    <row r="60" spans="1:81" s="362" customFormat="1" x14ac:dyDescent="0.25">
      <c r="A60" s="55"/>
      <c r="B60" s="55"/>
      <c r="C60" s="55"/>
      <c r="D60" s="55"/>
      <c r="E60" s="55"/>
      <c r="F60" s="55"/>
      <c r="G60" s="55"/>
      <c r="H60" s="55"/>
      <c r="I60" s="55"/>
      <c r="J60" s="55"/>
      <c r="K60" s="55"/>
      <c r="L60" s="198"/>
      <c r="M60" s="198"/>
      <c r="N60" s="198"/>
      <c r="O60" s="198"/>
      <c r="P60" s="198"/>
      <c r="Q60" s="198"/>
      <c r="R60" s="55"/>
      <c r="S60" s="55"/>
      <c r="T60" s="55"/>
      <c r="U60" s="55"/>
      <c r="V60" s="55"/>
      <c r="W60" s="55"/>
      <c r="X60" s="55"/>
      <c r="Y60" s="55"/>
      <c r="Z60" s="55"/>
      <c r="AA60" s="55"/>
      <c r="AB60" s="55"/>
      <c r="AC60" s="55"/>
      <c r="AD60" s="148"/>
    </row>
    <row r="61" spans="1:81" s="362" customFormat="1" x14ac:dyDescent="0.25">
      <c r="A61" s="55"/>
      <c r="B61" s="55"/>
      <c r="C61" s="55"/>
      <c r="D61" s="55"/>
      <c r="E61" s="55"/>
      <c r="F61" s="55"/>
      <c r="G61" s="55"/>
      <c r="H61" s="55"/>
      <c r="I61" s="55"/>
      <c r="J61" s="55"/>
      <c r="K61" s="55"/>
      <c r="L61" s="198"/>
      <c r="M61" s="198"/>
      <c r="N61" s="198"/>
      <c r="O61" s="198"/>
      <c r="P61" s="198"/>
      <c r="Q61" s="198"/>
      <c r="R61" s="55"/>
      <c r="S61" s="55"/>
      <c r="T61" s="55"/>
      <c r="U61" s="55"/>
      <c r="V61" s="55"/>
      <c r="W61" s="55"/>
      <c r="X61" s="55"/>
      <c r="Y61" s="55"/>
      <c r="Z61" s="55"/>
      <c r="AA61" s="55"/>
      <c r="AB61" s="55"/>
      <c r="AC61" s="55"/>
      <c r="AD61" s="148"/>
    </row>
    <row r="62" spans="1:81" s="362" customFormat="1" x14ac:dyDescent="0.25">
      <c r="A62" s="55"/>
      <c r="B62" s="55"/>
      <c r="C62" s="55"/>
      <c r="D62" s="55"/>
      <c r="E62" s="55"/>
      <c r="F62" s="55"/>
      <c r="G62" s="55"/>
      <c r="H62" s="55"/>
      <c r="I62" s="55"/>
      <c r="J62" s="55"/>
      <c r="K62" s="55"/>
      <c r="L62" s="198"/>
      <c r="M62" s="198"/>
      <c r="N62" s="198"/>
      <c r="O62" s="198"/>
      <c r="P62" s="198"/>
      <c r="Q62" s="198"/>
      <c r="R62" s="55"/>
      <c r="S62" s="55"/>
      <c r="T62" s="55"/>
      <c r="U62" s="55"/>
      <c r="V62" s="55"/>
      <c r="W62" s="55"/>
      <c r="X62" s="55"/>
      <c r="Y62" s="55"/>
      <c r="Z62" s="55"/>
      <c r="AA62" s="55"/>
      <c r="AB62" s="55"/>
      <c r="AC62" s="55"/>
      <c r="AD62" s="148"/>
    </row>
    <row r="63" spans="1:81" s="424" customFormat="1" x14ac:dyDescent="0.25">
      <c r="A63" s="336"/>
      <c r="B63" s="337"/>
      <c r="C63" s="350"/>
      <c r="D63" s="334"/>
      <c r="E63" s="335"/>
      <c r="F63" s="335"/>
      <c r="G63" s="335"/>
      <c r="H63" s="335"/>
      <c r="I63" s="335"/>
      <c r="J63" s="334"/>
      <c r="K63" s="334"/>
      <c r="L63" s="371"/>
      <c r="M63" s="371"/>
      <c r="N63" s="371"/>
      <c r="O63" s="371"/>
      <c r="P63" s="371"/>
      <c r="Q63" s="371"/>
      <c r="R63" s="371"/>
      <c r="S63" s="371"/>
      <c r="T63" s="371"/>
      <c r="U63" s="371"/>
      <c r="V63" s="371"/>
      <c r="W63" s="371"/>
      <c r="X63" s="371"/>
      <c r="Y63" s="371"/>
      <c r="Z63" s="371"/>
      <c r="AA63" s="371"/>
      <c r="AB63" s="371"/>
      <c r="AC63" s="370"/>
      <c r="AD63" s="370"/>
      <c r="AE63" s="370"/>
      <c r="AF63" s="370"/>
      <c r="AG63" s="370"/>
      <c r="AH63" s="370"/>
      <c r="AI63" s="370"/>
      <c r="AJ63" s="370"/>
      <c r="AK63" s="370"/>
      <c r="AL63" s="370"/>
      <c r="AM63" s="370"/>
      <c r="AN63" s="370"/>
      <c r="AO63" s="370"/>
      <c r="AP63" s="370"/>
      <c r="AQ63" s="370"/>
      <c r="AR63" s="370"/>
      <c r="AS63" s="370"/>
      <c r="AT63" s="370"/>
      <c r="AU63" s="370"/>
      <c r="AV63" s="370"/>
      <c r="AW63" s="370"/>
      <c r="AX63" s="370"/>
      <c r="AY63" s="370"/>
      <c r="AZ63" s="370"/>
      <c r="BA63" s="370"/>
      <c r="BB63" s="370"/>
      <c r="BC63" s="370"/>
      <c r="BD63" s="370"/>
      <c r="BE63" s="370"/>
      <c r="BF63" s="370"/>
      <c r="BG63" s="370"/>
      <c r="BH63" s="370"/>
      <c r="BI63" s="370"/>
      <c r="BJ63" s="370"/>
      <c r="BK63" s="370"/>
      <c r="BL63" s="370"/>
      <c r="BM63" s="370"/>
      <c r="BN63" s="370"/>
      <c r="BO63" s="370"/>
      <c r="BP63" s="370"/>
      <c r="BQ63" s="370"/>
      <c r="BR63" s="370"/>
      <c r="BS63" s="370"/>
      <c r="BT63" s="370"/>
      <c r="BU63" s="370"/>
      <c r="BV63" s="370"/>
      <c r="BW63" s="370"/>
      <c r="BX63" s="370"/>
      <c r="BY63" s="370"/>
      <c r="BZ63" s="370"/>
      <c r="CA63" s="370"/>
      <c r="CB63" s="370"/>
      <c r="CC63" s="370"/>
    </row>
    <row r="64" spans="1:81" x14ac:dyDescent="0.25"/>
    <row r="65" x14ac:dyDescent="0.25"/>
    <row r="66" x14ac:dyDescent="0.25"/>
    <row r="67" x14ac:dyDescent="0.25"/>
    <row r="68" x14ac:dyDescent="0.25"/>
    <row r="69" x14ac:dyDescent="0.25"/>
    <row r="70" x14ac:dyDescent="0.25"/>
    <row r="7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spans="1:81" hidden="1" x14ac:dyDescent="0.25"/>
    <row r="82" spans="1:81" hidden="1" x14ac:dyDescent="0.25"/>
    <row r="83" spans="1:81" s="362" customFormat="1" hidden="1" x14ac:dyDescent="0.25">
      <c r="A83" s="4"/>
      <c r="B83" s="41"/>
      <c r="C83" s="99"/>
      <c r="D83" s="438"/>
      <c r="E83" s="439"/>
      <c r="F83" s="439"/>
      <c r="G83" s="439"/>
      <c r="H83" s="439"/>
      <c r="I83" s="439"/>
      <c r="J83" s="438"/>
      <c r="K83" s="438"/>
      <c r="L83" s="440"/>
      <c r="M83" s="440"/>
      <c r="N83" s="440"/>
      <c r="O83" s="440"/>
      <c r="P83" s="440"/>
      <c r="Q83" s="440"/>
      <c r="R83" s="440"/>
      <c r="S83" s="440"/>
      <c r="T83" s="440"/>
      <c r="U83" s="440"/>
      <c r="V83" s="440"/>
      <c r="W83" s="440"/>
      <c r="X83" s="440"/>
      <c r="Y83" s="440"/>
      <c r="Z83" s="440"/>
      <c r="AA83" s="440"/>
      <c r="AB83" s="440"/>
      <c r="AC83" s="246"/>
      <c r="AD83" s="246"/>
      <c r="AE83" s="246"/>
      <c r="AF83" s="246"/>
      <c r="AG83" s="246"/>
      <c r="AH83" s="246"/>
      <c r="AI83" s="246"/>
      <c r="AJ83" s="246"/>
      <c r="AK83" s="246"/>
      <c r="AL83" s="246"/>
      <c r="AM83" s="246"/>
      <c r="AN83" s="246"/>
      <c r="AO83" s="246"/>
      <c r="AP83" s="246"/>
      <c r="AQ83" s="246"/>
      <c r="AR83" s="246"/>
      <c r="AS83" s="246"/>
      <c r="AT83" s="246"/>
      <c r="AU83" s="246"/>
      <c r="AV83" s="246"/>
      <c r="AW83" s="246"/>
      <c r="AX83" s="246"/>
      <c r="AY83" s="246"/>
      <c r="AZ83" s="246"/>
      <c r="BA83" s="246"/>
      <c r="BB83" s="246"/>
      <c r="BC83" s="246"/>
      <c r="BD83" s="246"/>
      <c r="BE83" s="246"/>
      <c r="BF83" s="246"/>
      <c r="BG83" s="246"/>
      <c r="BH83" s="246"/>
      <c r="BI83" s="246"/>
      <c r="BJ83" s="246"/>
      <c r="BK83" s="246"/>
      <c r="BL83" s="246"/>
      <c r="BM83" s="246"/>
      <c r="BN83" s="246"/>
      <c r="BO83" s="246"/>
      <c r="BP83" s="246"/>
      <c r="BQ83" s="246"/>
      <c r="BR83" s="246"/>
      <c r="BS83" s="246"/>
      <c r="BT83" s="246"/>
      <c r="BU83" s="246"/>
      <c r="BV83" s="246"/>
      <c r="BW83" s="246"/>
      <c r="BX83" s="246"/>
      <c r="BY83" s="246"/>
      <c r="BZ83" s="246"/>
      <c r="CA83" s="246"/>
      <c r="CB83" s="246"/>
      <c r="CC83" s="246"/>
    </row>
    <row r="84" spans="1:81" hidden="1" x14ac:dyDescent="0.25"/>
    <row r="85" spans="1:81" hidden="1" x14ac:dyDescent="0.25"/>
    <row r="86" spans="1:81" hidden="1" x14ac:dyDescent="0.25"/>
    <row r="87" spans="1:81" hidden="1" x14ac:dyDescent="0.25"/>
    <row r="88" spans="1:81" hidden="1" x14ac:dyDescent="0.25"/>
    <row r="89" spans="1:81" hidden="1" x14ac:dyDescent="0.25"/>
    <row r="90" spans="1:81" hidden="1" x14ac:dyDescent="0.25"/>
    <row r="91" spans="1:81" hidden="1" x14ac:dyDescent="0.25"/>
    <row r="92" spans="1:81" hidden="1" x14ac:dyDescent="0.25"/>
    <row r="93" spans="1:81" hidden="1" x14ac:dyDescent="0.25"/>
    <row r="94" spans="1:81" hidden="1" x14ac:dyDescent="0.25"/>
    <row r="95" spans="1:81" hidden="1" x14ac:dyDescent="0.25"/>
    <row r="96" spans="1:81" hidden="1" x14ac:dyDescent="0.25"/>
    <row r="97" spans="5:12" hidden="1" x14ac:dyDescent="0.25"/>
    <row r="98" spans="5:12" hidden="1" x14ac:dyDescent="0.25"/>
    <row r="99" spans="5:12" hidden="1" x14ac:dyDescent="0.25"/>
    <row r="100" spans="5:12" hidden="1" x14ac:dyDescent="0.25"/>
    <row r="101" spans="5:12" hidden="1" x14ac:dyDescent="0.25"/>
    <row r="102" spans="5:12" hidden="1" x14ac:dyDescent="0.25"/>
    <row r="103" spans="5:12" hidden="1" x14ac:dyDescent="0.25"/>
    <row r="104" spans="5:12" hidden="1" x14ac:dyDescent="0.25"/>
    <row r="105" spans="5:12" hidden="1" x14ac:dyDescent="0.25">
      <c r="E105" s="322"/>
      <c r="F105" s="441"/>
      <c r="L105" s="441"/>
    </row>
    <row r="106" spans="5:12" hidden="1" x14ac:dyDescent="0.25">
      <c r="E106" s="322"/>
      <c r="F106" s="441"/>
      <c r="L106" s="441"/>
    </row>
    <row r="107" spans="5:12" hidden="1" x14ac:dyDescent="0.25">
      <c r="E107" s="322"/>
      <c r="F107" s="441"/>
      <c r="L107" s="441"/>
    </row>
    <row r="108" spans="5:12" hidden="1" x14ac:dyDescent="0.25">
      <c r="E108" s="322"/>
      <c r="F108" s="441"/>
      <c r="L108" s="441"/>
    </row>
    <row r="109" spans="5:12" hidden="1" x14ac:dyDescent="0.25">
      <c r="E109" s="322"/>
      <c r="F109" s="441"/>
      <c r="L109" s="441"/>
    </row>
    <row r="110" spans="5:12" hidden="1" x14ac:dyDescent="0.25">
      <c r="F110" s="441"/>
      <c r="L110" s="441"/>
    </row>
    <row r="111" spans="5:12" hidden="1" x14ac:dyDescent="0.25">
      <c r="F111" s="441"/>
      <c r="L111" s="441"/>
    </row>
    <row r="112" spans="5:12" hidden="1" x14ac:dyDescent="0.25">
      <c r="F112" s="441"/>
      <c r="L112" s="441"/>
    </row>
    <row r="113" spans="6:12" hidden="1" x14ac:dyDescent="0.25">
      <c r="F113" s="441"/>
      <c r="L113" s="441"/>
    </row>
    <row r="114" spans="6:12" hidden="1" x14ac:dyDescent="0.25">
      <c r="F114" s="441"/>
      <c r="L114" s="441"/>
    </row>
    <row r="115" spans="6:12" hidden="1" x14ac:dyDescent="0.25">
      <c r="F115" s="441"/>
      <c r="L115" s="441"/>
    </row>
  </sheetData>
  <conditionalFormatting sqref="L8:Q10">
    <cfRule type="expression" dxfId="52" priority="16">
      <formula>IF(L8="Base year",1,0)</formula>
    </cfRule>
  </conditionalFormatting>
  <conditionalFormatting sqref="L7:Q7">
    <cfRule type="cellIs" dxfId="51" priority="14" stopIfTrue="1" operator="equal">
      <formula>"Actuals"</formula>
    </cfRule>
    <cfRule type="cellIs" dxfId="50" priority="15" stopIfTrue="1" operator="equal">
      <formula>"Forecast"</formula>
    </cfRule>
  </conditionalFormatting>
  <conditionalFormatting sqref="W35">
    <cfRule type="expression" dxfId="49" priority="3">
      <formula>($F$31&gt;0)</formula>
    </cfRule>
  </conditionalFormatting>
  <printOptions headings="1"/>
  <pageMargins left="0.74803149606299213" right="0.74803149606299213" top="0.98425196850393704" bottom="0.98425196850393704" header="0.51181102362204722" footer="0.51181102362204722"/>
  <pageSetup paperSize="9" scale="49" fitToHeight="0" orientation="landscape" blackAndWhite="1" horizontalDpi="300" verticalDpi="300" r:id="rId1"/>
  <headerFooter alignWithMargins="0">
    <oddHeader>&amp;C&amp;"Arial,Bold"&amp;14Sheet: &amp;A</oddHeader>
    <oddFooter>&amp;L&amp;12&amp;F (Printed on &amp;D at &amp;T) &amp;R&amp;12Page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9" r:id="rId4" name="Scroll Bar 7">
              <controlPr defaultSize="0" autoPict="0">
                <anchor moveWithCells="1">
                  <from>
                    <xdr:col>19</xdr:col>
                    <xdr:colOff>30480</xdr:colOff>
                    <xdr:row>34</xdr:row>
                    <xdr:rowOff>7620</xdr:rowOff>
                  </from>
                  <to>
                    <xdr:col>19</xdr:col>
                    <xdr:colOff>830580</xdr:colOff>
                    <xdr:row>34</xdr:row>
                    <xdr:rowOff>182880</xdr:rowOff>
                  </to>
                </anchor>
              </controlPr>
            </control>
          </mc:Choice>
        </mc:AlternateContent>
        <mc:AlternateContent xmlns:mc="http://schemas.openxmlformats.org/markup-compatibility/2006">
          <mc:Choice Requires="x14">
            <control shapeId="8203" r:id="rId5" name="Scroll Bar 11">
              <controlPr defaultSize="0" autoPict="0">
                <anchor moveWithCells="1">
                  <from>
                    <xdr:col>19</xdr:col>
                    <xdr:colOff>30480</xdr:colOff>
                    <xdr:row>35</xdr:row>
                    <xdr:rowOff>7620</xdr:rowOff>
                  </from>
                  <to>
                    <xdr:col>19</xdr:col>
                    <xdr:colOff>830580</xdr:colOff>
                    <xdr:row>35</xdr:row>
                    <xdr:rowOff>175260</xdr:rowOff>
                  </to>
                </anchor>
              </controlPr>
            </control>
          </mc:Choice>
        </mc:AlternateContent>
        <mc:AlternateContent xmlns:mc="http://schemas.openxmlformats.org/markup-compatibility/2006">
          <mc:Choice Requires="x14">
            <control shapeId="8204" r:id="rId6" name="Scroll Bar 12">
              <controlPr defaultSize="0" autoPict="0">
                <anchor moveWithCells="1">
                  <from>
                    <xdr:col>19</xdr:col>
                    <xdr:colOff>30480</xdr:colOff>
                    <xdr:row>36</xdr:row>
                    <xdr:rowOff>7620</xdr:rowOff>
                  </from>
                  <to>
                    <xdr:col>19</xdr:col>
                    <xdr:colOff>830580</xdr:colOff>
                    <xdr:row>36</xdr:row>
                    <xdr:rowOff>175260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00000000-000E-0000-0600-000002000000}">
            <xm:f>(Checks!$F$14&gt;0)</xm:f>
            <x14:dxf>
              <font>
                <b/>
                <i val="0"/>
                <color rgb="FFFF0000"/>
              </font>
              <fill>
                <patternFill>
                  <bgColor theme="5" tint="0.79998168889431442"/>
                </patternFill>
              </fill>
              <border>
                <left style="thin">
                  <color rgb="FFFF0000"/>
                </left>
                <right style="thin">
                  <color rgb="FFFF0000"/>
                </right>
                <top style="thin">
                  <color rgb="FFFF0000"/>
                </top>
                <bottom style="thin">
                  <color rgb="FFFF0000"/>
                </bottom>
              </border>
            </x14:dxf>
          </x14:cfRule>
          <xm:sqref>W37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theme="0" tint="-0.14999847407452621"/>
    <outlinePr summaryBelow="0" summaryRight="0"/>
  </sheetPr>
  <dimension ref="A1:CF230"/>
  <sheetViews>
    <sheetView zoomScale="80" zoomScaleNormal="80" workbookViewId="0">
      <pane xSplit="10" ySplit="5" topLeftCell="K6" activePane="bottomRight" state="frozen"/>
      <selection activeCell="K1" sqref="K1:K1048576"/>
      <selection pane="topRight" activeCell="K1" sqref="K1:K1048576"/>
      <selection pane="bottomLeft" activeCell="K1" sqref="K1:K1048576"/>
      <selection pane="bottomRight"/>
    </sheetView>
  </sheetViews>
  <sheetFormatPr defaultColWidth="0" defaultRowHeight="13.2" outlineLevelCol="1" x14ac:dyDescent="0.25"/>
  <cols>
    <col min="1" max="1" width="1.6640625" style="5" customWidth="1"/>
    <col min="2" max="2" width="1.6640625" style="1" customWidth="1"/>
    <col min="3" max="3" width="1.6640625" style="179" customWidth="1"/>
    <col min="4" max="4" width="1.6640625" style="13" customWidth="1"/>
    <col min="5" max="5" width="40.6640625" style="14" customWidth="1"/>
    <col min="6" max="6" width="12.6640625" style="14" customWidth="1"/>
    <col min="7" max="7" width="14.6640625" style="14" customWidth="1" collapsed="1"/>
    <col min="8" max="9" width="45.6640625" style="14" hidden="1" customWidth="1" outlineLevel="1"/>
    <col min="10" max="10" width="15.6640625" style="334" customWidth="1"/>
    <col min="11" max="11" width="2.6640625" style="334" customWidth="1"/>
    <col min="12" max="30" width="11.6640625" style="334" customWidth="1"/>
    <col min="31" max="35" width="11.6640625" style="423" customWidth="1"/>
    <col min="36" max="42" width="11.6640625" style="334" customWidth="1"/>
    <col min="43" max="83" width="11.6640625" style="423" customWidth="1"/>
    <col min="84" max="84" width="11.6640625" customWidth="1"/>
    <col min="85" max="16384" width="9.109375" hidden="1"/>
  </cols>
  <sheetData>
    <row r="1" spans="1:84" ht="24.6" x14ac:dyDescent="0.25">
      <c r="A1" s="43" t="str">
        <f ca="1" xml:space="preserve"> RIGHT(CELL("filename", A1), LEN(CELL("filename", A1)) - SEARCH("]", CELL("filename", A1)))</f>
        <v>Time</v>
      </c>
      <c r="B1" s="113"/>
      <c r="D1" s="119"/>
      <c r="E1" s="117"/>
      <c r="F1" s="34"/>
      <c r="G1" s="34"/>
      <c r="H1" s="34"/>
      <c r="I1" s="34"/>
      <c r="J1" s="34"/>
      <c r="K1" s="344"/>
      <c r="L1" s="212"/>
      <c r="M1" s="212"/>
      <c r="N1" s="212"/>
      <c r="O1" s="212"/>
      <c r="P1" s="212"/>
      <c r="Q1" s="212"/>
      <c r="R1" s="212"/>
      <c r="S1" s="212"/>
      <c r="T1" s="212"/>
      <c r="U1" s="212"/>
      <c r="V1" s="212"/>
      <c r="W1" s="212"/>
      <c r="X1" s="212"/>
      <c r="Y1" s="212"/>
      <c r="Z1" s="212"/>
      <c r="AA1" s="212"/>
      <c r="AB1" s="212"/>
      <c r="AC1" s="212"/>
      <c r="AD1" s="212"/>
      <c r="AE1" s="402"/>
      <c r="AF1" s="402"/>
      <c r="AG1" s="402"/>
      <c r="AH1" s="402"/>
      <c r="AI1" s="402"/>
      <c r="AJ1" s="212"/>
      <c r="AK1" s="212"/>
      <c r="AL1" s="212"/>
      <c r="AM1" s="212"/>
      <c r="AN1" s="212"/>
      <c r="AO1" s="212"/>
      <c r="AP1" s="212"/>
      <c r="AQ1" s="402"/>
      <c r="AR1" s="402"/>
      <c r="AS1" s="402"/>
      <c r="AT1" s="402"/>
      <c r="AU1" s="402"/>
      <c r="AV1" s="402"/>
      <c r="AW1" s="402"/>
      <c r="AX1" s="402"/>
      <c r="AY1" s="402"/>
      <c r="AZ1" s="402"/>
      <c r="BA1" s="402"/>
      <c r="BB1" s="402"/>
      <c r="BC1" s="402"/>
      <c r="BD1" s="402"/>
      <c r="BE1" s="402"/>
      <c r="BF1" s="402"/>
      <c r="BG1" s="402"/>
      <c r="BH1" s="402"/>
      <c r="BI1" s="402"/>
      <c r="BJ1" s="402"/>
      <c r="BK1" s="402"/>
      <c r="BL1" s="402"/>
      <c r="BM1" s="402"/>
      <c r="BN1" s="402"/>
      <c r="BO1" s="402"/>
      <c r="BP1" s="402"/>
      <c r="BQ1" s="402"/>
      <c r="BR1" s="402"/>
      <c r="BS1" s="402"/>
      <c r="BT1" s="402"/>
      <c r="BU1" s="402"/>
      <c r="BV1" s="402"/>
      <c r="BW1" s="402"/>
      <c r="BX1" s="402"/>
      <c r="BY1" s="402"/>
      <c r="BZ1" s="402"/>
      <c r="CA1" s="402"/>
      <c r="CB1" s="402"/>
      <c r="CC1" s="402"/>
      <c r="CD1" s="402"/>
      <c r="CE1" s="402"/>
      <c r="CF1" s="402"/>
    </row>
    <row r="2" spans="1:84" x14ac:dyDescent="0.25">
      <c r="A2" s="535"/>
      <c r="B2" s="535"/>
      <c r="C2" s="536"/>
      <c r="D2" s="537"/>
      <c r="E2" s="535" t="str">
        <f xml:space="preserve"> Time!E$33</f>
        <v>Model period ending</v>
      </c>
      <c r="F2" s="300">
        <f xml:space="preserve"> Checks!$F$14</f>
        <v>0</v>
      </c>
      <c r="G2" s="63" t="s">
        <v>14</v>
      </c>
      <c r="H2" s="538"/>
      <c r="I2" s="538"/>
      <c r="J2" s="537"/>
      <c r="K2" s="537"/>
      <c r="L2" s="203">
        <f xml:space="preserve"> Time!L$33</f>
        <v>43190</v>
      </c>
      <c r="M2" s="203">
        <f xml:space="preserve"> Time!M$33</f>
        <v>43220</v>
      </c>
      <c r="N2" s="203">
        <f xml:space="preserve"> Time!N$33</f>
        <v>43251</v>
      </c>
      <c r="O2" s="203">
        <f xml:space="preserve"> Time!O$33</f>
        <v>43281</v>
      </c>
      <c r="P2" s="203">
        <f xml:space="preserve"> Time!P$33</f>
        <v>43312</v>
      </c>
      <c r="Q2" s="203">
        <f xml:space="preserve"> Time!Q$33</f>
        <v>43343</v>
      </c>
      <c r="R2" s="203">
        <f xml:space="preserve"> Time!R$33</f>
        <v>43373</v>
      </c>
      <c r="S2" s="203">
        <f xml:space="preserve"> Time!S$33</f>
        <v>43404</v>
      </c>
      <c r="T2" s="203">
        <f xml:space="preserve"> Time!T$33</f>
        <v>43434</v>
      </c>
      <c r="U2" s="203">
        <f xml:space="preserve"> Time!U$33</f>
        <v>43465</v>
      </c>
      <c r="V2" s="203">
        <f xml:space="preserve"> Time!V$33</f>
        <v>43496</v>
      </c>
      <c r="W2" s="203">
        <f xml:space="preserve"> Time!W$33</f>
        <v>43524</v>
      </c>
      <c r="X2" s="203">
        <f xml:space="preserve"> Time!X$33</f>
        <v>43555</v>
      </c>
      <c r="Y2" s="203">
        <f xml:space="preserve"> Time!Y$33</f>
        <v>43585</v>
      </c>
      <c r="Z2" s="203">
        <f xml:space="preserve"> Time!Z$33</f>
        <v>43616</v>
      </c>
      <c r="AA2" s="203">
        <f xml:space="preserve"> Time!AA$33</f>
        <v>43646</v>
      </c>
      <c r="AB2" s="203">
        <f xml:space="preserve"> Time!AB$33</f>
        <v>43677</v>
      </c>
      <c r="AC2" s="203">
        <f xml:space="preserve"> Time!AC$33</f>
        <v>43708</v>
      </c>
      <c r="AD2" s="203">
        <f xml:space="preserve"> Time!AD$33</f>
        <v>43738</v>
      </c>
      <c r="AE2" s="203">
        <f xml:space="preserve"> Time!AE$33</f>
        <v>43769</v>
      </c>
      <c r="AF2" s="203">
        <f xml:space="preserve"> Time!AF$33</f>
        <v>43799</v>
      </c>
      <c r="AG2" s="203">
        <f xml:space="preserve"> Time!AG$33</f>
        <v>43830</v>
      </c>
      <c r="AH2" s="203">
        <f xml:space="preserve"> Time!AH$33</f>
        <v>43861</v>
      </c>
      <c r="AI2" s="203">
        <f xml:space="preserve"> Time!AI$33</f>
        <v>43890</v>
      </c>
      <c r="AJ2" s="203">
        <f xml:space="preserve"> Time!AJ$33</f>
        <v>43921</v>
      </c>
      <c r="AK2" s="203">
        <f xml:space="preserve"> Time!AK$33</f>
        <v>43951</v>
      </c>
      <c r="AL2" s="203">
        <f xml:space="preserve"> Time!AL$33</f>
        <v>43982</v>
      </c>
      <c r="AM2" s="203">
        <f xml:space="preserve"> Time!AM$33</f>
        <v>44012</v>
      </c>
      <c r="AN2" s="203">
        <f xml:space="preserve"> Time!AN$33</f>
        <v>44043</v>
      </c>
      <c r="AO2" s="203">
        <f xml:space="preserve"> Time!AO$33</f>
        <v>44074</v>
      </c>
      <c r="AP2" s="203">
        <f xml:space="preserve"> Time!AP$33</f>
        <v>44104</v>
      </c>
      <c r="AQ2" s="203">
        <f xml:space="preserve"> Time!AQ$33</f>
        <v>44135</v>
      </c>
      <c r="AR2" s="203">
        <f xml:space="preserve"> Time!AR$33</f>
        <v>44165</v>
      </c>
      <c r="AS2" s="203">
        <f xml:space="preserve"> Time!AS$33</f>
        <v>44196</v>
      </c>
      <c r="AT2" s="203">
        <f xml:space="preserve"> Time!AT$33</f>
        <v>44227</v>
      </c>
      <c r="AU2" s="203">
        <f xml:space="preserve"> Time!AU$33</f>
        <v>44255</v>
      </c>
      <c r="AV2" s="203">
        <f xml:space="preserve"> Time!AV$33</f>
        <v>44286</v>
      </c>
      <c r="AW2" s="203">
        <f xml:space="preserve"> Time!AW$33</f>
        <v>44316</v>
      </c>
      <c r="AX2" s="203">
        <f xml:space="preserve"> Time!AX$33</f>
        <v>44347</v>
      </c>
      <c r="AY2" s="203">
        <f xml:space="preserve"> Time!AY$33</f>
        <v>44377</v>
      </c>
      <c r="AZ2" s="203">
        <f xml:space="preserve"> Time!AZ$33</f>
        <v>44408</v>
      </c>
      <c r="BA2" s="203">
        <f xml:space="preserve"> Time!BA$33</f>
        <v>44439</v>
      </c>
      <c r="BB2" s="203">
        <f xml:space="preserve"> Time!BB$33</f>
        <v>44469</v>
      </c>
      <c r="BC2" s="203">
        <f xml:space="preserve"> Time!BC$33</f>
        <v>44500</v>
      </c>
      <c r="BD2" s="203">
        <f xml:space="preserve"> Time!BD$33</f>
        <v>44530</v>
      </c>
      <c r="BE2" s="203">
        <f xml:space="preserve"> Time!BE$33</f>
        <v>44561</v>
      </c>
      <c r="BF2" s="203">
        <f xml:space="preserve"> Time!BF$33</f>
        <v>44592</v>
      </c>
      <c r="BG2" s="203">
        <f xml:space="preserve"> Time!BG$33</f>
        <v>44620</v>
      </c>
      <c r="BH2" s="203">
        <f xml:space="preserve"> Time!BH$33</f>
        <v>44651</v>
      </c>
      <c r="BI2" s="203">
        <f xml:space="preserve"> Time!BI$33</f>
        <v>44681</v>
      </c>
      <c r="BJ2" s="203">
        <f xml:space="preserve"> Time!BJ$33</f>
        <v>44712</v>
      </c>
      <c r="BK2" s="203">
        <f xml:space="preserve"> Time!BK$33</f>
        <v>44742</v>
      </c>
      <c r="BL2" s="203">
        <f xml:space="preserve"> Time!BL$33</f>
        <v>44773</v>
      </c>
      <c r="BM2" s="203">
        <f xml:space="preserve"> Time!BM$33</f>
        <v>44804</v>
      </c>
      <c r="BN2" s="203">
        <f xml:space="preserve"> Time!BN$33</f>
        <v>44834</v>
      </c>
      <c r="BO2" s="203">
        <f xml:space="preserve"> Time!BO$33</f>
        <v>44865</v>
      </c>
      <c r="BP2" s="203">
        <f xml:space="preserve"> Time!BP$33</f>
        <v>44895</v>
      </c>
      <c r="BQ2" s="203">
        <f xml:space="preserve"> Time!BQ$33</f>
        <v>44926</v>
      </c>
      <c r="BR2" s="203">
        <f xml:space="preserve"> Time!BR$33</f>
        <v>44957</v>
      </c>
      <c r="BS2" s="203">
        <f xml:space="preserve"> Time!BS$33</f>
        <v>44985</v>
      </c>
      <c r="BT2" s="203">
        <f xml:space="preserve"> Time!BT$33</f>
        <v>45016</v>
      </c>
      <c r="BU2" s="203">
        <f xml:space="preserve"> Time!BU$33</f>
        <v>45046</v>
      </c>
      <c r="BV2" s="203">
        <f xml:space="preserve"> Time!BV$33</f>
        <v>45077</v>
      </c>
      <c r="BW2" s="203">
        <f xml:space="preserve"> Time!BW$33</f>
        <v>45107</v>
      </c>
      <c r="BX2" s="203">
        <f xml:space="preserve"> Time!BX$33</f>
        <v>45138</v>
      </c>
      <c r="BY2" s="203">
        <f xml:space="preserve"> Time!BY$33</f>
        <v>45169</v>
      </c>
      <c r="BZ2" s="203">
        <f xml:space="preserve"> Time!BZ$33</f>
        <v>45199</v>
      </c>
      <c r="CA2" s="203">
        <f xml:space="preserve"> Time!CA$33</f>
        <v>45230</v>
      </c>
      <c r="CB2" s="203">
        <f xml:space="preserve"> Time!CB$33</f>
        <v>45260</v>
      </c>
      <c r="CC2" s="203">
        <f xml:space="preserve"> Time!CC$33</f>
        <v>45291</v>
      </c>
      <c r="CD2" s="203">
        <f xml:space="preserve"> Time!CD$33</f>
        <v>45322</v>
      </c>
      <c r="CE2" s="203">
        <f xml:space="preserve"> Time!CE$33</f>
        <v>45351</v>
      </c>
      <c r="CF2" s="203">
        <f xml:space="preserve"> Time!CF$33</f>
        <v>45382</v>
      </c>
    </row>
    <row r="3" spans="1:84" x14ac:dyDescent="0.25">
      <c r="A3" s="534"/>
      <c r="B3" s="534"/>
      <c r="C3" s="534"/>
      <c r="D3" s="534"/>
      <c r="E3" s="534" t="str">
        <f xml:space="preserve"> Time!E$62</f>
        <v>Actuals vs forecast label</v>
      </c>
      <c r="F3" s="215">
        <f xml:space="preserve"> Checks!$F$20</f>
        <v>0</v>
      </c>
      <c r="G3" s="574" t="s">
        <v>264</v>
      </c>
      <c r="H3" s="534"/>
      <c r="I3" s="534"/>
      <c r="J3" s="534"/>
      <c r="K3" s="534"/>
      <c r="L3" s="749" t="str">
        <f xml:space="preserve"> Time!L$62</f>
        <v>Initial BS</v>
      </c>
      <c r="M3" s="750" t="str">
        <f xml:space="preserve"> Time!M$62</f>
        <v>Actuals</v>
      </c>
      <c r="N3" s="750" t="str">
        <f xml:space="preserve"> Time!N$62</f>
        <v>Actuals</v>
      </c>
      <c r="O3" s="750" t="str">
        <f xml:space="preserve"> Time!O$62</f>
        <v>Actuals</v>
      </c>
      <c r="P3" s="750" t="str">
        <f xml:space="preserve"> Time!P$62</f>
        <v>Actuals</v>
      </c>
      <c r="Q3" s="750" t="str">
        <f xml:space="preserve"> Time!Q$62</f>
        <v>Actuals</v>
      </c>
      <c r="R3" s="750" t="str">
        <f xml:space="preserve"> Time!R$62</f>
        <v>Actuals</v>
      </c>
      <c r="S3" s="750" t="str">
        <f xml:space="preserve"> Time!S$62</f>
        <v>Actuals</v>
      </c>
      <c r="T3" s="750" t="str">
        <f xml:space="preserve"> Time!T$62</f>
        <v>Actuals</v>
      </c>
      <c r="U3" s="750" t="str">
        <f xml:space="preserve"> Time!U$62</f>
        <v>Actuals</v>
      </c>
      <c r="V3" s="750" t="str">
        <f xml:space="preserve"> Time!V$62</f>
        <v>Actuals</v>
      </c>
      <c r="W3" s="750" t="str">
        <f xml:space="preserve"> Time!W$62</f>
        <v>Actuals</v>
      </c>
      <c r="X3" s="750" t="str">
        <f xml:space="preserve"> Time!X$62</f>
        <v>Actuals</v>
      </c>
      <c r="Y3" s="750" t="str">
        <f xml:space="preserve"> Time!Y$62</f>
        <v>Forecast</v>
      </c>
      <c r="Z3" s="750" t="str">
        <f xml:space="preserve"> Time!Z$62</f>
        <v>Forecast</v>
      </c>
      <c r="AA3" s="750" t="str">
        <f xml:space="preserve"> Time!AA$62</f>
        <v>Forecast</v>
      </c>
      <c r="AB3" s="750" t="str">
        <f xml:space="preserve"> Time!AB$62</f>
        <v>Forecast</v>
      </c>
      <c r="AC3" s="750" t="str">
        <f xml:space="preserve"> Time!AC$62</f>
        <v>Forecast</v>
      </c>
      <c r="AD3" s="750" t="str">
        <f xml:space="preserve"> Time!AD$62</f>
        <v>Forecast</v>
      </c>
      <c r="AE3" s="750" t="str">
        <f xml:space="preserve"> Time!AE$62</f>
        <v>Forecast</v>
      </c>
      <c r="AF3" s="750" t="str">
        <f xml:space="preserve"> Time!AF$62</f>
        <v>Forecast</v>
      </c>
      <c r="AG3" s="750" t="str">
        <f xml:space="preserve"> Time!AG$62</f>
        <v>Forecast</v>
      </c>
      <c r="AH3" s="750" t="str">
        <f xml:space="preserve"> Time!AH$62</f>
        <v>Forecast</v>
      </c>
      <c r="AI3" s="750" t="str">
        <f xml:space="preserve"> Time!AI$62</f>
        <v>Forecast</v>
      </c>
      <c r="AJ3" s="750" t="str">
        <f xml:space="preserve"> Time!AJ$62</f>
        <v>Forecast</v>
      </c>
      <c r="AK3" s="750" t="str">
        <f xml:space="preserve"> Time!AK$62</f>
        <v>Forecast</v>
      </c>
      <c r="AL3" s="750" t="str">
        <f xml:space="preserve"> Time!AL$62</f>
        <v>Forecast</v>
      </c>
      <c r="AM3" s="750" t="str">
        <f xml:space="preserve"> Time!AM$62</f>
        <v>Forecast</v>
      </c>
      <c r="AN3" s="750" t="str">
        <f xml:space="preserve"> Time!AN$62</f>
        <v>Forecast</v>
      </c>
      <c r="AO3" s="750" t="str">
        <f xml:space="preserve"> Time!AO$62</f>
        <v>Forecast</v>
      </c>
      <c r="AP3" s="750" t="str">
        <f xml:space="preserve"> Time!AP$62</f>
        <v>Forecast</v>
      </c>
      <c r="AQ3" s="750" t="str">
        <f xml:space="preserve"> Time!AQ$62</f>
        <v>Forecast</v>
      </c>
      <c r="AR3" s="750" t="str">
        <f xml:space="preserve"> Time!AR$62</f>
        <v>Forecast</v>
      </c>
      <c r="AS3" s="750" t="str">
        <f xml:space="preserve"> Time!AS$62</f>
        <v>Forecast</v>
      </c>
      <c r="AT3" s="750" t="str">
        <f xml:space="preserve"> Time!AT$62</f>
        <v>Forecast</v>
      </c>
      <c r="AU3" s="750" t="str">
        <f xml:space="preserve"> Time!AU$62</f>
        <v>Forecast</v>
      </c>
      <c r="AV3" s="750" t="str">
        <f xml:space="preserve"> Time!AV$62</f>
        <v>Forecast</v>
      </c>
      <c r="AW3" s="750" t="str">
        <f xml:space="preserve"> Time!AW$62</f>
        <v>Forecast</v>
      </c>
      <c r="AX3" s="750" t="str">
        <f xml:space="preserve"> Time!AX$62</f>
        <v>Forecast</v>
      </c>
      <c r="AY3" s="750" t="str">
        <f xml:space="preserve"> Time!AY$62</f>
        <v>Forecast</v>
      </c>
      <c r="AZ3" s="750" t="str">
        <f xml:space="preserve"> Time!AZ$62</f>
        <v>Forecast</v>
      </c>
      <c r="BA3" s="750" t="str">
        <f xml:space="preserve"> Time!BA$62</f>
        <v>Forecast</v>
      </c>
      <c r="BB3" s="750" t="str">
        <f xml:space="preserve"> Time!BB$62</f>
        <v>Forecast</v>
      </c>
      <c r="BC3" s="750" t="str">
        <f xml:space="preserve"> Time!BC$62</f>
        <v>Forecast</v>
      </c>
      <c r="BD3" s="750" t="str">
        <f xml:space="preserve"> Time!BD$62</f>
        <v>Forecast</v>
      </c>
      <c r="BE3" s="750" t="str">
        <f xml:space="preserve"> Time!BE$62</f>
        <v>Forecast</v>
      </c>
      <c r="BF3" s="750" t="str">
        <f xml:space="preserve"> Time!BF$62</f>
        <v>Forecast</v>
      </c>
      <c r="BG3" s="750" t="str">
        <f xml:space="preserve"> Time!BG$62</f>
        <v>Forecast</v>
      </c>
      <c r="BH3" s="750" t="str">
        <f xml:space="preserve"> Time!BH$62</f>
        <v>Forecast</v>
      </c>
      <c r="BI3" s="750" t="str">
        <f xml:space="preserve"> Time!BI$62</f>
        <v>Forecast</v>
      </c>
      <c r="BJ3" s="750" t="str">
        <f xml:space="preserve"> Time!BJ$62</f>
        <v>Forecast</v>
      </c>
      <c r="BK3" s="750" t="str">
        <f xml:space="preserve"> Time!BK$62</f>
        <v>Forecast</v>
      </c>
      <c r="BL3" s="750" t="str">
        <f xml:space="preserve"> Time!BL$62</f>
        <v>Forecast</v>
      </c>
      <c r="BM3" s="750" t="str">
        <f xml:space="preserve"> Time!BM$62</f>
        <v>Forecast</v>
      </c>
      <c r="BN3" s="750" t="str">
        <f xml:space="preserve"> Time!BN$62</f>
        <v>Forecast</v>
      </c>
      <c r="BO3" s="750" t="str">
        <f xml:space="preserve"> Time!BO$62</f>
        <v>Forecast</v>
      </c>
      <c r="BP3" s="750" t="str">
        <f xml:space="preserve"> Time!BP$62</f>
        <v>Forecast</v>
      </c>
      <c r="BQ3" s="750" t="str">
        <f xml:space="preserve"> Time!BQ$62</f>
        <v>Forecast</v>
      </c>
      <c r="BR3" s="750" t="str">
        <f xml:space="preserve"> Time!BR$62</f>
        <v>Forecast</v>
      </c>
      <c r="BS3" s="750" t="str">
        <f xml:space="preserve"> Time!BS$62</f>
        <v>Forecast</v>
      </c>
      <c r="BT3" s="750" t="str">
        <f xml:space="preserve"> Time!BT$62</f>
        <v>Forecast</v>
      </c>
      <c r="BU3" s="750" t="str">
        <f xml:space="preserve"> Time!BU$62</f>
        <v>Forecast</v>
      </c>
      <c r="BV3" s="750" t="str">
        <f xml:space="preserve"> Time!BV$62</f>
        <v>Forecast</v>
      </c>
      <c r="BW3" s="750" t="str">
        <f xml:space="preserve"> Time!BW$62</f>
        <v>Forecast</v>
      </c>
      <c r="BX3" s="750" t="str">
        <f xml:space="preserve"> Time!BX$62</f>
        <v>Forecast</v>
      </c>
      <c r="BY3" s="750" t="str">
        <f xml:space="preserve"> Time!BY$62</f>
        <v>Forecast</v>
      </c>
      <c r="BZ3" s="750" t="str">
        <f xml:space="preserve"> Time!BZ$62</f>
        <v>Forecast</v>
      </c>
      <c r="CA3" s="750" t="str">
        <f xml:space="preserve"> Time!CA$62</f>
        <v>Forecast</v>
      </c>
      <c r="CB3" s="750" t="str">
        <f xml:space="preserve"> Time!CB$62</f>
        <v>Forecast</v>
      </c>
      <c r="CC3" s="750" t="str">
        <f xml:space="preserve"> Time!CC$62</f>
        <v>Forecast</v>
      </c>
      <c r="CD3" s="750" t="str">
        <f xml:space="preserve"> Time!CD$62</f>
        <v>Forecast</v>
      </c>
      <c r="CE3" s="751" t="str">
        <f xml:space="preserve"> Time!CE$62</f>
        <v>Forecast</v>
      </c>
      <c r="CF3" s="751" t="str">
        <f xml:space="preserve"> Time!CF$62</f>
        <v>Forecast</v>
      </c>
    </row>
    <row r="4" spans="1:84" x14ac:dyDescent="0.25">
      <c r="A4" s="540"/>
      <c r="B4" s="540"/>
      <c r="C4" s="540"/>
      <c r="D4" s="541"/>
      <c r="E4" s="542" t="str">
        <f xml:space="preserve"> Time!E$78</f>
        <v>Financial year ending</v>
      </c>
      <c r="F4" s="542"/>
      <c r="G4" s="542"/>
      <c r="H4" s="542"/>
      <c r="I4" s="542"/>
      <c r="J4" s="541"/>
      <c r="K4" s="541"/>
      <c r="L4" s="585">
        <f xml:space="preserve"> Time!L$78</f>
        <v>43190</v>
      </c>
      <c r="M4" s="585">
        <f xml:space="preserve"> Time!M$78</f>
        <v>43555</v>
      </c>
      <c r="N4" s="585">
        <f xml:space="preserve"> Time!N$78</f>
        <v>43555</v>
      </c>
      <c r="O4" s="585">
        <f xml:space="preserve"> Time!O$78</f>
        <v>43555</v>
      </c>
      <c r="P4" s="585">
        <f xml:space="preserve"> Time!P$78</f>
        <v>43555</v>
      </c>
      <c r="Q4" s="585">
        <f xml:space="preserve"> Time!Q$78</f>
        <v>43555</v>
      </c>
      <c r="R4" s="585">
        <f xml:space="preserve"> Time!R$78</f>
        <v>43555</v>
      </c>
      <c r="S4" s="585">
        <f xml:space="preserve"> Time!S$78</f>
        <v>43555</v>
      </c>
      <c r="T4" s="585">
        <f xml:space="preserve"> Time!T$78</f>
        <v>43555</v>
      </c>
      <c r="U4" s="585">
        <f xml:space="preserve"> Time!U$78</f>
        <v>43555</v>
      </c>
      <c r="V4" s="585">
        <f xml:space="preserve"> Time!V$78</f>
        <v>43555</v>
      </c>
      <c r="W4" s="585">
        <f xml:space="preserve"> Time!W$78</f>
        <v>43555</v>
      </c>
      <c r="X4" s="585">
        <f xml:space="preserve"> Time!X$78</f>
        <v>43555</v>
      </c>
      <c r="Y4" s="585">
        <f xml:space="preserve"> Time!Y$78</f>
        <v>43921</v>
      </c>
      <c r="Z4" s="585">
        <f xml:space="preserve"> Time!Z$78</f>
        <v>43921</v>
      </c>
      <c r="AA4" s="585">
        <f xml:space="preserve"> Time!AA$78</f>
        <v>43921</v>
      </c>
      <c r="AB4" s="585">
        <f xml:space="preserve"> Time!AB$78</f>
        <v>43921</v>
      </c>
      <c r="AC4" s="585">
        <f xml:space="preserve"> Time!AC$78</f>
        <v>43921</v>
      </c>
      <c r="AD4" s="585">
        <f xml:space="preserve"> Time!AD$78</f>
        <v>43921</v>
      </c>
      <c r="AE4" s="585">
        <f xml:space="preserve"> Time!AE$78</f>
        <v>43921</v>
      </c>
      <c r="AF4" s="585">
        <f xml:space="preserve"> Time!AF$78</f>
        <v>43921</v>
      </c>
      <c r="AG4" s="585">
        <f xml:space="preserve"> Time!AG$78</f>
        <v>43921</v>
      </c>
      <c r="AH4" s="585">
        <f xml:space="preserve"> Time!AH$78</f>
        <v>43921</v>
      </c>
      <c r="AI4" s="585">
        <f xml:space="preserve"> Time!AI$78</f>
        <v>43921</v>
      </c>
      <c r="AJ4" s="585">
        <f xml:space="preserve"> Time!AJ$78</f>
        <v>43921</v>
      </c>
      <c r="AK4" s="585">
        <f xml:space="preserve"> Time!AK$78</f>
        <v>44286</v>
      </c>
      <c r="AL4" s="585">
        <f xml:space="preserve"> Time!AL$78</f>
        <v>44286</v>
      </c>
      <c r="AM4" s="585">
        <f xml:space="preserve"> Time!AM$78</f>
        <v>44286</v>
      </c>
      <c r="AN4" s="585">
        <f xml:space="preserve"> Time!AN$78</f>
        <v>44286</v>
      </c>
      <c r="AO4" s="585">
        <f xml:space="preserve"> Time!AO$78</f>
        <v>44286</v>
      </c>
      <c r="AP4" s="585">
        <f xml:space="preserve"> Time!AP$78</f>
        <v>44286</v>
      </c>
      <c r="AQ4" s="585">
        <f xml:space="preserve"> Time!AQ$78</f>
        <v>44286</v>
      </c>
      <c r="AR4" s="585">
        <f xml:space="preserve"> Time!AR$78</f>
        <v>44286</v>
      </c>
      <c r="AS4" s="585">
        <f xml:space="preserve"> Time!AS$78</f>
        <v>44286</v>
      </c>
      <c r="AT4" s="585">
        <f xml:space="preserve"> Time!AT$78</f>
        <v>44286</v>
      </c>
      <c r="AU4" s="585">
        <f xml:space="preserve"> Time!AU$78</f>
        <v>44286</v>
      </c>
      <c r="AV4" s="585">
        <f xml:space="preserve"> Time!AV$78</f>
        <v>44286</v>
      </c>
      <c r="AW4" s="585">
        <f xml:space="preserve"> Time!AW$78</f>
        <v>44651</v>
      </c>
      <c r="AX4" s="585">
        <f xml:space="preserve"> Time!AX$78</f>
        <v>44651</v>
      </c>
      <c r="AY4" s="585">
        <f xml:space="preserve"> Time!AY$78</f>
        <v>44651</v>
      </c>
      <c r="AZ4" s="585">
        <f xml:space="preserve"> Time!AZ$78</f>
        <v>44651</v>
      </c>
      <c r="BA4" s="585">
        <f xml:space="preserve"> Time!BA$78</f>
        <v>44651</v>
      </c>
      <c r="BB4" s="585">
        <f xml:space="preserve"> Time!BB$78</f>
        <v>44651</v>
      </c>
      <c r="BC4" s="585">
        <f xml:space="preserve"> Time!BC$78</f>
        <v>44651</v>
      </c>
      <c r="BD4" s="585">
        <f xml:space="preserve"> Time!BD$78</f>
        <v>44651</v>
      </c>
      <c r="BE4" s="585">
        <f xml:space="preserve"> Time!BE$78</f>
        <v>44651</v>
      </c>
      <c r="BF4" s="585">
        <f xml:space="preserve"> Time!BF$78</f>
        <v>44651</v>
      </c>
      <c r="BG4" s="585">
        <f xml:space="preserve"> Time!BG$78</f>
        <v>44651</v>
      </c>
      <c r="BH4" s="585">
        <f xml:space="preserve"> Time!BH$78</f>
        <v>44651</v>
      </c>
      <c r="BI4" s="585">
        <f xml:space="preserve"> Time!BI$78</f>
        <v>45016</v>
      </c>
      <c r="BJ4" s="585">
        <f xml:space="preserve"> Time!BJ$78</f>
        <v>45016</v>
      </c>
      <c r="BK4" s="585">
        <f xml:space="preserve"> Time!BK$78</f>
        <v>45016</v>
      </c>
      <c r="BL4" s="585">
        <f xml:space="preserve"> Time!BL$78</f>
        <v>45016</v>
      </c>
      <c r="BM4" s="585">
        <f xml:space="preserve"> Time!BM$78</f>
        <v>45016</v>
      </c>
      <c r="BN4" s="585">
        <f xml:space="preserve"> Time!BN$78</f>
        <v>45016</v>
      </c>
      <c r="BO4" s="585">
        <f xml:space="preserve"> Time!BO$78</f>
        <v>45016</v>
      </c>
      <c r="BP4" s="585">
        <f xml:space="preserve"> Time!BP$78</f>
        <v>45016</v>
      </c>
      <c r="BQ4" s="585">
        <f xml:space="preserve"> Time!BQ$78</f>
        <v>45016</v>
      </c>
      <c r="BR4" s="585">
        <f xml:space="preserve"> Time!BR$78</f>
        <v>45016</v>
      </c>
      <c r="BS4" s="585">
        <f xml:space="preserve"> Time!BS$78</f>
        <v>45016</v>
      </c>
      <c r="BT4" s="585">
        <f xml:space="preserve"> Time!BT$78</f>
        <v>45016</v>
      </c>
      <c r="BU4" s="585">
        <f xml:space="preserve"> Time!BU$78</f>
        <v>45382</v>
      </c>
      <c r="BV4" s="585">
        <f xml:space="preserve"> Time!BV$78</f>
        <v>45382</v>
      </c>
      <c r="BW4" s="585">
        <f xml:space="preserve"> Time!BW$78</f>
        <v>45382</v>
      </c>
      <c r="BX4" s="585">
        <f xml:space="preserve"> Time!BX$78</f>
        <v>45382</v>
      </c>
      <c r="BY4" s="585">
        <f xml:space="preserve"> Time!BY$78</f>
        <v>45382</v>
      </c>
      <c r="BZ4" s="585">
        <f xml:space="preserve"> Time!BZ$78</f>
        <v>45382</v>
      </c>
      <c r="CA4" s="585">
        <f xml:space="preserve"> Time!CA$78</f>
        <v>45382</v>
      </c>
      <c r="CB4" s="585">
        <f xml:space="preserve"> Time!CB$78</f>
        <v>45382</v>
      </c>
      <c r="CC4" s="585">
        <f xml:space="preserve"> Time!CC$78</f>
        <v>45382</v>
      </c>
      <c r="CD4" s="585">
        <f xml:space="preserve"> Time!CD$78</f>
        <v>45382</v>
      </c>
      <c r="CE4" s="585">
        <f xml:space="preserve"> Time!CE$78</f>
        <v>45382</v>
      </c>
      <c r="CF4" s="585">
        <f xml:space="preserve"> Time!CF$78</f>
        <v>45382</v>
      </c>
    </row>
    <row r="5" spans="1:84" x14ac:dyDescent="0.25">
      <c r="A5" s="543"/>
      <c r="B5" s="543"/>
      <c r="C5" s="543"/>
      <c r="D5" s="544"/>
      <c r="E5" s="545" t="str">
        <f xml:space="preserve"> Time!E$11</f>
        <v>Model column counter</v>
      </c>
      <c r="F5" s="546" t="s">
        <v>8</v>
      </c>
      <c r="G5" s="547" t="s">
        <v>9</v>
      </c>
      <c r="H5" s="547" t="s">
        <v>15</v>
      </c>
      <c r="I5" s="547" t="s">
        <v>16</v>
      </c>
      <c r="J5" s="546" t="s">
        <v>10</v>
      </c>
      <c r="K5" s="544"/>
      <c r="L5" s="544">
        <f xml:space="preserve"> Time!L$11</f>
        <v>1</v>
      </c>
      <c r="M5" s="544">
        <f xml:space="preserve"> Time!M$11</f>
        <v>2</v>
      </c>
      <c r="N5" s="544">
        <f xml:space="preserve"> Time!N$11</f>
        <v>3</v>
      </c>
      <c r="O5" s="544">
        <f xml:space="preserve"> Time!O$11</f>
        <v>4</v>
      </c>
      <c r="P5" s="544">
        <f xml:space="preserve"> Time!P$11</f>
        <v>5</v>
      </c>
      <c r="Q5" s="544">
        <f xml:space="preserve"> Time!Q$11</f>
        <v>6</v>
      </c>
      <c r="R5" s="544">
        <f xml:space="preserve"> Time!R$11</f>
        <v>7</v>
      </c>
      <c r="S5" s="544">
        <f xml:space="preserve"> Time!S$11</f>
        <v>8</v>
      </c>
      <c r="T5" s="544">
        <f xml:space="preserve"> Time!T$11</f>
        <v>9</v>
      </c>
      <c r="U5" s="544">
        <f xml:space="preserve"> Time!U$11</f>
        <v>10</v>
      </c>
      <c r="V5" s="544">
        <f xml:space="preserve"> Time!V$11</f>
        <v>11</v>
      </c>
      <c r="W5" s="544">
        <f xml:space="preserve"> Time!W$11</f>
        <v>12</v>
      </c>
      <c r="X5" s="544">
        <f xml:space="preserve"> Time!X$11</f>
        <v>13</v>
      </c>
      <c r="Y5" s="544">
        <f xml:space="preserve"> Time!Y$11</f>
        <v>14</v>
      </c>
      <c r="Z5" s="544">
        <f xml:space="preserve"> Time!Z$11</f>
        <v>15</v>
      </c>
      <c r="AA5" s="544">
        <f xml:space="preserve"> Time!AA$11</f>
        <v>16</v>
      </c>
      <c r="AB5" s="544">
        <f xml:space="preserve"> Time!AB$11</f>
        <v>17</v>
      </c>
      <c r="AC5" s="544">
        <f xml:space="preserve"> Time!AC$11</f>
        <v>18</v>
      </c>
      <c r="AD5" s="544">
        <f xml:space="preserve"> Time!AD$11</f>
        <v>19</v>
      </c>
      <c r="AE5" s="544">
        <f xml:space="preserve"> Time!AE$11</f>
        <v>20</v>
      </c>
      <c r="AF5" s="544">
        <f xml:space="preserve"> Time!AF$11</f>
        <v>21</v>
      </c>
      <c r="AG5" s="544">
        <f xml:space="preserve"> Time!AG$11</f>
        <v>22</v>
      </c>
      <c r="AH5" s="544">
        <f xml:space="preserve"> Time!AH$11</f>
        <v>23</v>
      </c>
      <c r="AI5" s="544">
        <f xml:space="preserve"> Time!AI$11</f>
        <v>24</v>
      </c>
      <c r="AJ5" s="544">
        <f xml:space="preserve"> Time!AJ$11</f>
        <v>25</v>
      </c>
      <c r="AK5" s="544">
        <f xml:space="preserve"> Time!AK$11</f>
        <v>26</v>
      </c>
      <c r="AL5" s="544">
        <f xml:space="preserve"> Time!AL$11</f>
        <v>27</v>
      </c>
      <c r="AM5" s="544">
        <f xml:space="preserve"> Time!AM$11</f>
        <v>28</v>
      </c>
      <c r="AN5" s="544">
        <f xml:space="preserve"> Time!AN$11</f>
        <v>29</v>
      </c>
      <c r="AO5" s="544">
        <f xml:space="preserve"> Time!AO$11</f>
        <v>30</v>
      </c>
      <c r="AP5" s="544">
        <f xml:space="preserve"> Time!AP$11</f>
        <v>31</v>
      </c>
      <c r="AQ5" s="544">
        <f xml:space="preserve"> Time!AQ$11</f>
        <v>32</v>
      </c>
      <c r="AR5" s="544">
        <f xml:space="preserve"> Time!AR$11</f>
        <v>33</v>
      </c>
      <c r="AS5" s="544">
        <f xml:space="preserve"> Time!AS$11</f>
        <v>34</v>
      </c>
      <c r="AT5" s="544">
        <f xml:space="preserve"> Time!AT$11</f>
        <v>35</v>
      </c>
      <c r="AU5" s="544">
        <f xml:space="preserve"> Time!AU$11</f>
        <v>36</v>
      </c>
      <c r="AV5" s="544">
        <f xml:space="preserve"> Time!AV$11</f>
        <v>37</v>
      </c>
      <c r="AW5" s="544">
        <f xml:space="preserve"> Time!AW$11</f>
        <v>38</v>
      </c>
      <c r="AX5" s="544">
        <f xml:space="preserve"> Time!AX$11</f>
        <v>39</v>
      </c>
      <c r="AY5" s="544">
        <f xml:space="preserve"> Time!AY$11</f>
        <v>40</v>
      </c>
      <c r="AZ5" s="544">
        <f xml:space="preserve"> Time!AZ$11</f>
        <v>41</v>
      </c>
      <c r="BA5" s="544">
        <f xml:space="preserve"> Time!BA$11</f>
        <v>42</v>
      </c>
      <c r="BB5" s="544">
        <f xml:space="preserve"> Time!BB$11</f>
        <v>43</v>
      </c>
      <c r="BC5" s="544">
        <f xml:space="preserve"> Time!BC$11</f>
        <v>44</v>
      </c>
      <c r="BD5" s="544">
        <f xml:space="preserve"> Time!BD$11</f>
        <v>45</v>
      </c>
      <c r="BE5" s="544">
        <f xml:space="preserve"> Time!BE$11</f>
        <v>46</v>
      </c>
      <c r="BF5" s="544">
        <f xml:space="preserve"> Time!BF$11</f>
        <v>47</v>
      </c>
      <c r="BG5" s="544">
        <f xml:space="preserve"> Time!BG$11</f>
        <v>48</v>
      </c>
      <c r="BH5" s="544">
        <f xml:space="preserve"> Time!BH$11</f>
        <v>49</v>
      </c>
      <c r="BI5" s="544">
        <f xml:space="preserve"> Time!BI$11</f>
        <v>50</v>
      </c>
      <c r="BJ5" s="544">
        <f xml:space="preserve"> Time!BJ$11</f>
        <v>51</v>
      </c>
      <c r="BK5" s="544">
        <f xml:space="preserve"> Time!BK$11</f>
        <v>52</v>
      </c>
      <c r="BL5" s="544">
        <f xml:space="preserve"> Time!BL$11</f>
        <v>53</v>
      </c>
      <c r="BM5" s="544">
        <f xml:space="preserve"> Time!BM$11</f>
        <v>54</v>
      </c>
      <c r="BN5" s="544">
        <f xml:space="preserve"> Time!BN$11</f>
        <v>55</v>
      </c>
      <c r="BO5" s="544">
        <f xml:space="preserve"> Time!BO$11</f>
        <v>56</v>
      </c>
      <c r="BP5" s="544">
        <f xml:space="preserve"> Time!BP$11</f>
        <v>57</v>
      </c>
      <c r="BQ5" s="544">
        <f xml:space="preserve"> Time!BQ$11</f>
        <v>58</v>
      </c>
      <c r="BR5" s="544">
        <f xml:space="preserve"> Time!BR$11</f>
        <v>59</v>
      </c>
      <c r="BS5" s="544">
        <f xml:space="preserve"> Time!BS$11</f>
        <v>60</v>
      </c>
      <c r="BT5" s="544">
        <f xml:space="preserve"> Time!BT$11</f>
        <v>61</v>
      </c>
      <c r="BU5" s="544">
        <f xml:space="preserve"> Time!BU$11</f>
        <v>62</v>
      </c>
      <c r="BV5" s="544">
        <f xml:space="preserve"> Time!BV$11</f>
        <v>63</v>
      </c>
      <c r="BW5" s="544">
        <f xml:space="preserve"> Time!BW$11</f>
        <v>64</v>
      </c>
      <c r="BX5" s="544">
        <f xml:space="preserve"> Time!BX$11</f>
        <v>65</v>
      </c>
      <c r="BY5" s="544">
        <f xml:space="preserve"> Time!BY$11</f>
        <v>66</v>
      </c>
      <c r="BZ5" s="544">
        <f xml:space="preserve"> Time!BZ$11</f>
        <v>67</v>
      </c>
      <c r="CA5" s="544">
        <f xml:space="preserve"> Time!CA$11</f>
        <v>68</v>
      </c>
      <c r="CB5" s="544">
        <f xml:space="preserve"> Time!CB$11</f>
        <v>69</v>
      </c>
      <c r="CC5" s="544">
        <f xml:space="preserve"> Time!CC$11</f>
        <v>70</v>
      </c>
      <c r="CD5" s="544">
        <f xml:space="preserve"> Time!CD$11</f>
        <v>71</v>
      </c>
      <c r="CE5" s="544">
        <f xml:space="preserve"> Time!CE$11</f>
        <v>72</v>
      </c>
      <c r="CF5" s="544">
        <f xml:space="preserve"> Time!CF$11</f>
        <v>73</v>
      </c>
    </row>
    <row r="6" spans="1:84" x14ac:dyDescent="0.25">
      <c r="F6" s="5"/>
      <c r="G6" s="5"/>
      <c r="H6" s="5"/>
      <c r="I6" s="5"/>
      <c r="J6" s="52"/>
      <c r="AE6" s="334"/>
      <c r="AF6" s="334"/>
      <c r="AG6" s="334"/>
      <c r="AH6" s="334"/>
      <c r="AI6" s="334"/>
      <c r="AQ6" s="334"/>
      <c r="AR6" s="334"/>
      <c r="AS6" s="334"/>
      <c r="AT6" s="334"/>
      <c r="AU6" s="334"/>
      <c r="AV6" s="334"/>
      <c r="AW6" s="334"/>
      <c r="AX6" s="334"/>
      <c r="AY6" s="334"/>
      <c r="AZ6" s="334"/>
      <c r="BA6" s="334"/>
      <c r="BB6" s="334"/>
      <c r="BC6" s="334"/>
      <c r="BD6" s="334"/>
      <c r="BE6" s="334"/>
      <c r="BF6" s="334"/>
      <c r="BG6" s="334"/>
      <c r="BH6" s="334"/>
      <c r="BI6" s="334"/>
      <c r="BJ6" s="334"/>
      <c r="BK6" s="334"/>
      <c r="BL6" s="334"/>
      <c r="BM6" s="334"/>
      <c r="BN6" s="334"/>
      <c r="BO6" s="334"/>
      <c r="BP6" s="334"/>
      <c r="BQ6" s="334"/>
      <c r="BR6" s="334"/>
      <c r="BS6" s="334"/>
      <c r="BT6" s="334"/>
      <c r="BU6" s="334"/>
      <c r="BV6" s="334"/>
      <c r="BW6" s="334"/>
      <c r="BX6" s="334"/>
      <c r="BY6" s="334"/>
      <c r="BZ6" s="334"/>
      <c r="CA6" s="334"/>
      <c r="CB6" s="334"/>
      <c r="CC6" s="334"/>
      <c r="CD6" s="334"/>
      <c r="CE6" s="334"/>
      <c r="CF6" s="334"/>
    </row>
    <row r="7" spans="1:84" ht="13.2" customHeight="1" x14ac:dyDescent="0.25">
      <c r="A7" s="304" t="s">
        <v>155</v>
      </c>
      <c r="B7" s="305"/>
      <c r="C7" s="304"/>
      <c r="D7" s="306"/>
      <c r="E7" s="306"/>
      <c r="F7" s="307"/>
      <c r="G7" s="308"/>
      <c r="H7" s="306"/>
      <c r="I7" s="306"/>
      <c r="J7" s="403"/>
      <c r="K7" s="403"/>
      <c r="L7" s="403"/>
      <c r="M7" s="403"/>
      <c r="N7" s="403"/>
      <c r="O7" s="403"/>
      <c r="P7" s="403"/>
      <c r="Q7" s="403"/>
      <c r="R7" s="403"/>
      <c r="S7" s="403"/>
      <c r="T7" s="403"/>
      <c r="U7" s="403"/>
      <c r="V7" s="403"/>
      <c r="W7" s="403"/>
      <c r="X7" s="403"/>
      <c r="Y7" s="403"/>
      <c r="Z7" s="403"/>
      <c r="AA7" s="403"/>
      <c r="AB7" s="403"/>
      <c r="AC7" s="403"/>
      <c r="AD7" s="403"/>
      <c r="AE7" s="403"/>
      <c r="AF7" s="403"/>
      <c r="AG7" s="403"/>
      <c r="AH7" s="403"/>
      <c r="AI7" s="403"/>
      <c r="AJ7" s="403"/>
      <c r="AK7" s="403"/>
      <c r="AL7" s="403"/>
      <c r="AM7" s="403"/>
      <c r="AN7" s="403"/>
      <c r="AO7" s="403"/>
      <c r="AP7" s="403"/>
      <c r="AQ7" s="403"/>
      <c r="AR7" s="403"/>
      <c r="AS7" s="403"/>
      <c r="AT7" s="403"/>
      <c r="AU7" s="403"/>
      <c r="AV7" s="403"/>
      <c r="AW7" s="403"/>
      <c r="AX7" s="403"/>
      <c r="AY7" s="403"/>
      <c r="AZ7" s="403"/>
      <c r="BA7" s="403"/>
      <c r="BB7" s="403"/>
      <c r="BC7" s="403"/>
      <c r="BD7" s="403"/>
      <c r="BE7" s="403"/>
      <c r="BF7" s="403"/>
      <c r="BG7" s="403"/>
      <c r="BH7" s="403"/>
      <c r="BI7" s="403"/>
      <c r="BJ7" s="403"/>
      <c r="BK7" s="403"/>
      <c r="BL7" s="403"/>
      <c r="BM7" s="403"/>
      <c r="BN7" s="403"/>
      <c r="BO7" s="403"/>
      <c r="BP7" s="403"/>
      <c r="BQ7" s="403"/>
      <c r="BR7" s="403"/>
      <c r="BS7" s="403"/>
      <c r="BT7" s="403"/>
      <c r="BU7" s="403"/>
      <c r="BV7" s="403"/>
      <c r="BW7" s="403"/>
      <c r="BX7" s="403"/>
      <c r="BY7" s="403"/>
      <c r="BZ7" s="403"/>
      <c r="CA7" s="403"/>
      <c r="CB7" s="403"/>
      <c r="CC7" s="403"/>
      <c r="CD7" s="403"/>
      <c r="CE7" s="403"/>
      <c r="CF7" s="403"/>
    </row>
    <row r="8" spans="1:84" x14ac:dyDescent="0.25">
      <c r="A8" s="4"/>
      <c r="B8" s="4"/>
      <c r="C8" s="4"/>
      <c r="D8" s="6"/>
      <c r="E8" s="7"/>
      <c r="F8" s="7"/>
      <c r="G8" s="8"/>
      <c r="H8" s="8"/>
      <c r="I8" s="8"/>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row>
    <row r="9" spans="1:84" x14ac:dyDescent="0.25">
      <c r="A9" s="4"/>
      <c r="B9" s="134" t="s">
        <v>0</v>
      </c>
      <c r="D9" s="6"/>
      <c r="E9" s="7"/>
      <c r="F9" s="7"/>
      <c r="G9" s="8"/>
      <c r="H9" s="8"/>
      <c r="I9" s="8"/>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row>
    <row r="10" spans="1:84" x14ac:dyDescent="0.25">
      <c r="A10" s="4"/>
      <c r="B10" s="134"/>
      <c r="D10" s="6"/>
      <c r="E10" s="7"/>
      <c r="F10" s="7"/>
      <c r="G10" s="8"/>
      <c r="H10" s="8"/>
      <c r="I10" s="8"/>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row>
    <row r="11" spans="1:84" x14ac:dyDescent="0.25">
      <c r="A11" s="600"/>
      <c r="B11" s="601"/>
      <c r="C11" s="360"/>
      <c r="D11" s="602"/>
      <c r="E11" s="603" t="s">
        <v>0</v>
      </c>
      <c r="F11" s="603"/>
      <c r="G11" s="603" t="s">
        <v>4</v>
      </c>
      <c r="H11" s="603"/>
      <c r="I11" s="603"/>
      <c r="J11" s="602"/>
      <c r="K11" s="327"/>
      <c r="L11" s="602">
        <f t="shared" ref="L11:AQ11" si="0" xml:space="preserve"> K11 + 1</f>
        <v>1</v>
      </c>
      <c r="M11" s="602">
        <f t="shared" si="0"/>
        <v>2</v>
      </c>
      <c r="N11" s="602">
        <f t="shared" si="0"/>
        <v>3</v>
      </c>
      <c r="O11" s="602">
        <f t="shared" si="0"/>
        <v>4</v>
      </c>
      <c r="P11" s="602">
        <f t="shared" si="0"/>
        <v>5</v>
      </c>
      <c r="Q11" s="602">
        <f t="shared" si="0"/>
        <v>6</v>
      </c>
      <c r="R11" s="602">
        <f t="shared" si="0"/>
        <v>7</v>
      </c>
      <c r="S11" s="602">
        <f t="shared" si="0"/>
        <v>8</v>
      </c>
      <c r="T11" s="602">
        <f t="shared" si="0"/>
        <v>9</v>
      </c>
      <c r="U11" s="602">
        <f t="shared" si="0"/>
        <v>10</v>
      </c>
      <c r="V11" s="602">
        <f t="shared" si="0"/>
        <v>11</v>
      </c>
      <c r="W11" s="602">
        <f t="shared" si="0"/>
        <v>12</v>
      </c>
      <c r="X11" s="602">
        <f t="shared" si="0"/>
        <v>13</v>
      </c>
      <c r="Y11" s="602">
        <f t="shared" si="0"/>
        <v>14</v>
      </c>
      <c r="Z11" s="602">
        <f t="shared" si="0"/>
        <v>15</v>
      </c>
      <c r="AA11" s="602">
        <f t="shared" si="0"/>
        <v>16</v>
      </c>
      <c r="AB11" s="602">
        <f t="shared" si="0"/>
        <v>17</v>
      </c>
      <c r="AC11" s="602">
        <f t="shared" si="0"/>
        <v>18</v>
      </c>
      <c r="AD11" s="602">
        <f t="shared" si="0"/>
        <v>19</v>
      </c>
      <c r="AE11" s="602">
        <f t="shared" si="0"/>
        <v>20</v>
      </c>
      <c r="AF11" s="602">
        <f t="shared" si="0"/>
        <v>21</v>
      </c>
      <c r="AG11" s="602">
        <f t="shared" si="0"/>
        <v>22</v>
      </c>
      <c r="AH11" s="602">
        <f t="shared" si="0"/>
        <v>23</v>
      </c>
      <c r="AI11" s="602">
        <f t="shared" si="0"/>
        <v>24</v>
      </c>
      <c r="AJ11" s="602">
        <f t="shared" si="0"/>
        <v>25</v>
      </c>
      <c r="AK11" s="602">
        <f t="shared" si="0"/>
        <v>26</v>
      </c>
      <c r="AL11" s="602">
        <f t="shared" si="0"/>
        <v>27</v>
      </c>
      <c r="AM11" s="602">
        <f t="shared" si="0"/>
        <v>28</v>
      </c>
      <c r="AN11" s="602">
        <f t="shared" si="0"/>
        <v>29</v>
      </c>
      <c r="AO11" s="602">
        <f t="shared" si="0"/>
        <v>30</v>
      </c>
      <c r="AP11" s="602">
        <f t="shared" si="0"/>
        <v>31</v>
      </c>
      <c r="AQ11" s="602">
        <f t="shared" si="0"/>
        <v>32</v>
      </c>
      <c r="AR11" s="602">
        <f t="shared" ref="AR11:BW11" si="1" xml:space="preserve"> AQ11 + 1</f>
        <v>33</v>
      </c>
      <c r="AS11" s="602">
        <f t="shared" si="1"/>
        <v>34</v>
      </c>
      <c r="AT11" s="602">
        <f t="shared" si="1"/>
        <v>35</v>
      </c>
      <c r="AU11" s="602">
        <f t="shared" si="1"/>
        <v>36</v>
      </c>
      <c r="AV11" s="602">
        <f t="shared" si="1"/>
        <v>37</v>
      </c>
      <c r="AW11" s="602">
        <f t="shared" si="1"/>
        <v>38</v>
      </c>
      <c r="AX11" s="602">
        <f t="shared" si="1"/>
        <v>39</v>
      </c>
      <c r="AY11" s="602">
        <f t="shared" si="1"/>
        <v>40</v>
      </c>
      <c r="AZ11" s="602">
        <f t="shared" si="1"/>
        <v>41</v>
      </c>
      <c r="BA11" s="602">
        <f t="shared" si="1"/>
        <v>42</v>
      </c>
      <c r="BB11" s="602">
        <f t="shared" si="1"/>
        <v>43</v>
      </c>
      <c r="BC11" s="602">
        <f t="shared" si="1"/>
        <v>44</v>
      </c>
      <c r="BD11" s="602">
        <f t="shared" si="1"/>
        <v>45</v>
      </c>
      <c r="BE11" s="602">
        <f t="shared" si="1"/>
        <v>46</v>
      </c>
      <c r="BF11" s="602">
        <f t="shared" si="1"/>
        <v>47</v>
      </c>
      <c r="BG11" s="602">
        <f t="shared" si="1"/>
        <v>48</v>
      </c>
      <c r="BH11" s="602">
        <f t="shared" si="1"/>
        <v>49</v>
      </c>
      <c r="BI11" s="602">
        <f t="shared" si="1"/>
        <v>50</v>
      </c>
      <c r="BJ11" s="602">
        <f t="shared" si="1"/>
        <v>51</v>
      </c>
      <c r="BK11" s="602">
        <f t="shared" si="1"/>
        <v>52</v>
      </c>
      <c r="BL11" s="602">
        <f t="shared" si="1"/>
        <v>53</v>
      </c>
      <c r="BM11" s="602">
        <f t="shared" si="1"/>
        <v>54</v>
      </c>
      <c r="BN11" s="602">
        <f t="shared" si="1"/>
        <v>55</v>
      </c>
      <c r="BO11" s="602">
        <f t="shared" si="1"/>
        <v>56</v>
      </c>
      <c r="BP11" s="602">
        <f t="shared" si="1"/>
        <v>57</v>
      </c>
      <c r="BQ11" s="602">
        <f t="shared" si="1"/>
        <v>58</v>
      </c>
      <c r="BR11" s="602">
        <f t="shared" si="1"/>
        <v>59</v>
      </c>
      <c r="BS11" s="602">
        <f t="shared" si="1"/>
        <v>60</v>
      </c>
      <c r="BT11" s="602">
        <f t="shared" si="1"/>
        <v>61</v>
      </c>
      <c r="BU11" s="602">
        <f t="shared" si="1"/>
        <v>62</v>
      </c>
      <c r="BV11" s="602">
        <f t="shared" si="1"/>
        <v>63</v>
      </c>
      <c r="BW11" s="602">
        <f t="shared" si="1"/>
        <v>64</v>
      </c>
      <c r="BX11" s="602">
        <f t="shared" ref="BX11:CF11" si="2" xml:space="preserve"> BW11 + 1</f>
        <v>65</v>
      </c>
      <c r="BY11" s="602">
        <f t="shared" si="2"/>
        <v>66</v>
      </c>
      <c r="BZ11" s="602">
        <f t="shared" si="2"/>
        <v>67</v>
      </c>
      <c r="CA11" s="602">
        <f t="shared" si="2"/>
        <v>68</v>
      </c>
      <c r="CB11" s="602">
        <f t="shared" si="2"/>
        <v>69</v>
      </c>
      <c r="CC11" s="602">
        <f t="shared" si="2"/>
        <v>70</v>
      </c>
      <c r="CD11" s="602">
        <f t="shared" si="2"/>
        <v>71</v>
      </c>
      <c r="CE11" s="602">
        <f t="shared" si="2"/>
        <v>72</v>
      </c>
      <c r="CF11" s="602">
        <f t="shared" si="2"/>
        <v>73</v>
      </c>
    </row>
    <row r="12" spans="1:84" x14ac:dyDescent="0.25">
      <c r="A12" s="45"/>
      <c r="B12" s="135"/>
      <c r="D12" s="46"/>
      <c r="E12" s="47"/>
      <c r="F12" s="47"/>
      <c r="G12" s="47"/>
      <c r="H12" s="47"/>
      <c r="I12" s="47"/>
      <c r="J12" s="46"/>
      <c r="K12" s="404"/>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row>
    <row r="13" spans="1:84" x14ac:dyDescent="0.25">
      <c r="A13" s="45"/>
      <c r="B13" s="135"/>
      <c r="D13" s="46"/>
      <c r="E13" s="47"/>
      <c r="F13" s="47"/>
      <c r="G13" s="47"/>
      <c r="H13" s="47"/>
      <c r="I13" s="47"/>
      <c r="J13" s="46"/>
      <c r="K13" s="404"/>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row>
    <row r="14" spans="1:84" x14ac:dyDescent="0.25">
      <c r="A14" s="45"/>
      <c r="B14" s="134" t="s">
        <v>1</v>
      </c>
      <c r="D14" s="46"/>
      <c r="E14" s="47"/>
      <c r="F14" s="47"/>
      <c r="G14" s="47"/>
      <c r="H14" s="47"/>
      <c r="I14" s="47"/>
      <c r="J14" s="46"/>
      <c r="K14" s="404"/>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row>
    <row r="15" spans="1:84" x14ac:dyDescent="0.25">
      <c r="A15" s="45"/>
      <c r="B15" s="135"/>
      <c r="D15" s="46"/>
      <c r="E15" s="47"/>
      <c r="F15" s="47"/>
      <c r="G15" s="47"/>
      <c r="H15" s="47"/>
      <c r="I15" s="47"/>
      <c r="J15" s="46"/>
      <c r="K15" s="404"/>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row>
    <row r="16" spans="1:84" x14ac:dyDescent="0.25">
      <c r="A16" s="45"/>
      <c r="B16" s="135"/>
      <c r="D16" s="46"/>
      <c r="E16" s="391" t="str">
        <f t="shared" ref="E16:AJ16" si="3" xml:space="preserve"> E$11</f>
        <v>Model column counter</v>
      </c>
      <c r="F16" s="391">
        <f t="shared" si="3"/>
        <v>0</v>
      </c>
      <c r="G16" s="391" t="str">
        <f t="shared" si="3"/>
        <v>counter</v>
      </c>
      <c r="H16" s="391">
        <f t="shared" si="3"/>
        <v>0</v>
      </c>
      <c r="I16" s="391">
        <f t="shared" si="3"/>
        <v>0</v>
      </c>
      <c r="J16" s="405">
        <f t="shared" si="3"/>
        <v>0</v>
      </c>
      <c r="K16" s="405">
        <f t="shared" si="3"/>
        <v>0</v>
      </c>
      <c r="L16" s="405">
        <f t="shared" si="3"/>
        <v>1</v>
      </c>
      <c r="M16" s="405">
        <f t="shared" si="3"/>
        <v>2</v>
      </c>
      <c r="N16" s="405">
        <f t="shared" si="3"/>
        <v>3</v>
      </c>
      <c r="O16" s="405">
        <f t="shared" si="3"/>
        <v>4</v>
      </c>
      <c r="P16" s="405">
        <f t="shared" si="3"/>
        <v>5</v>
      </c>
      <c r="Q16" s="405">
        <f t="shared" si="3"/>
        <v>6</v>
      </c>
      <c r="R16" s="405">
        <f t="shared" si="3"/>
        <v>7</v>
      </c>
      <c r="S16" s="405">
        <f t="shared" si="3"/>
        <v>8</v>
      </c>
      <c r="T16" s="405">
        <f t="shared" si="3"/>
        <v>9</v>
      </c>
      <c r="U16" s="405">
        <f t="shared" si="3"/>
        <v>10</v>
      </c>
      <c r="V16" s="405">
        <f t="shared" si="3"/>
        <v>11</v>
      </c>
      <c r="W16" s="405">
        <f t="shared" si="3"/>
        <v>12</v>
      </c>
      <c r="X16" s="405">
        <f t="shared" si="3"/>
        <v>13</v>
      </c>
      <c r="Y16" s="405">
        <f t="shared" si="3"/>
        <v>14</v>
      </c>
      <c r="Z16" s="405">
        <f t="shared" si="3"/>
        <v>15</v>
      </c>
      <c r="AA16" s="405">
        <f t="shared" si="3"/>
        <v>16</v>
      </c>
      <c r="AB16" s="405">
        <f t="shared" si="3"/>
        <v>17</v>
      </c>
      <c r="AC16" s="405">
        <f t="shared" si="3"/>
        <v>18</v>
      </c>
      <c r="AD16" s="405">
        <f t="shared" si="3"/>
        <v>19</v>
      </c>
      <c r="AE16" s="405">
        <f t="shared" si="3"/>
        <v>20</v>
      </c>
      <c r="AF16" s="405">
        <f t="shared" si="3"/>
        <v>21</v>
      </c>
      <c r="AG16" s="405">
        <f t="shared" si="3"/>
        <v>22</v>
      </c>
      <c r="AH16" s="405">
        <f t="shared" si="3"/>
        <v>23</v>
      </c>
      <c r="AI16" s="405">
        <f t="shared" si="3"/>
        <v>24</v>
      </c>
      <c r="AJ16" s="405">
        <f t="shared" si="3"/>
        <v>25</v>
      </c>
      <c r="AK16" s="405">
        <f t="shared" ref="AK16:BP16" si="4" xml:space="preserve"> AK$11</f>
        <v>26</v>
      </c>
      <c r="AL16" s="405">
        <f t="shared" si="4"/>
        <v>27</v>
      </c>
      <c r="AM16" s="405">
        <f t="shared" si="4"/>
        <v>28</v>
      </c>
      <c r="AN16" s="405">
        <f t="shared" si="4"/>
        <v>29</v>
      </c>
      <c r="AO16" s="405">
        <f t="shared" si="4"/>
        <v>30</v>
      </c>
      <c r="AP16" s="405">
        <f t="shared" si="4"/>
        <v>31</v>
      </c>
      <c r="AQ16" s="405">
        <f t="shared" si="4"/>
        <v>32</v>
      </c>
      <c r="AR16" s="405">
        <f t="shared" si="4"/>
        <v>33</v>
      </c>
      <c r="AS16" s="405">
        <f t="shared" si="4"/>
        <v>34</v>
      </c>
      <c r="AT16" s="405">
        <f t="shared" si="4"/>
        <v>35</v>
      </c>
      <c r="AU16" s="405">
        <f t="shared" si="4"/>
        <v>36</v>
      </c>
      <c r="AV16" s="405">
        <f t="shared" si="4"/>
        <v>37</v>
      </c>
      <c r="AW16" s="405">
        <f t="shared" si="4"/>
        <v>38</v>
      </c>
      <c r="AX16" s="405">
        <f t="shared" si="4"/>
        <v>39</v>
      </c>
      <c r="AY16" s="405">
        <f t="shared" si="4"/>
        <v>40</v>
      </c>
      <c r="AZ16" s="405">
        <f t="shared" si="4"/>
        <v>41</v>
      </c>
      <c r="BA16" s="405">
        <f t="shared" si="4"/>
        <v>42</v>
      </c>
      <c r="BB16" s="405">
        <f t="shared" si="4"/>
        <v>43</v>
      </c>
      <c r="BC16" s="405">
        <f t="shared" si="4"/>
        <v>44</v>
      </c>
      <c r="BD16" s="405">
        <f t="shared" si="4"/>
        <v>45</v>
      </c>
      <c r="BE16" s="405">
        <f t="shared" si="4"/>
        <v>46</v>
      </c>
      <c r="BF16" s="405">
        <f t="shared" si="4"/>
        <v>47</v>
      </c>
      <c r="BG16" s="405">
        <f t="shared" si="4"/>
        <v>48</v>
      </c>
      <c r="BH16" s="405">
        <f t="shared" si="4"/>
        <v>49</v>
      </c>
      <c r="BI16" s="405">
        <f t="shared" si="4"/>
        <v>50</v>
      </c>
      <c r="BJ16" s="405">
        <f t="shared" si="4"/>
        <v>51</v>
      </c>
      <c r="BK16" s="405">
        <f t="shared" si="4"/>
        <v>52</v>
      </c>
      <c r="BL16" s="405">
        <f t="shared" si="4"/>
        <v>53</v>
      </c>
      <c r="BM16" s="405">
        <f t="shared" si="4"/>
        <v>54</v>
      </c>
      <c r="BN16" s="405">
        <f t="shared" si="4"/>
        <v>55</v>
      </c>
      <c r="BO16" s="405">
        <f t="shared" si="4"/>
        <v>56</v>
      </c>
      <c r="BP16" s="405">
        <f t="shared" si="4"/>
        <v>57</v>
      </c>
      <c r="BQ16" s="405">
        <f t="shared" ref="BQ16:CF16" si="5" xml:space="preserve"> BQ$11</f>
        <v>58</v>
      </c>
      <c r="BR16" s="405">
        <f t="shared" si="5"/>
        <v>59</v>
      </c>
      <c r="BS16" s="405">
        <f t="shared" si="5"/>
        <v>60</v>
      </c>
      <c r="BT16" s="405">
        <f t="shared" si="5"/>
        <v>61</v>
      </c>
      <c r="BU16" s="405">
        <f t="shared" si="5"/>
        <v>62</v>
      </c>
      <c r="BV16" s="405">
        <f t="shared" si="5"/>
        <v>63</v>
      </c>
      <c r="BW16" s="405">
        <f t="shared" si="5"/>
        <v>64</v>
      </c>
      <c r="BX16" s="405">
        <f t="shared" si="5"/>
        <v>65</v>
      </c>
      <c r="BY16" s="405">
        <f t="shared" si="5"/>
        <v>66</v>
      </c>
      <c r="BZ16" s="405">
        <f t="shared" si="5"/>
        <v>67</v>
      </c>
      <c r="CA16" s="405">
        <f t="shared" si="5"/>
        <v>68</v>
      </c>
      <c r="CB16" s="405">
        <f t="shared" si="5"/>
        <v>69</v>
      </c>
      <c r="CC16" s="405">
        <f t="shared" si="5"/>
        <v>70</v>
      </c>
      <c r="CD16" s="405">
        <f t="shared" si="5"/>
        <v>71</v>
      </c>
      <c r="CE16" s="405">
        <f t="shared" si="5"/>
        <v>72</v>
      </c>
      <c r="CF16" s="405">
        <f t="shared" si="5"/>
        <v>73</v>
      </c>
    </row>
    <row r="17" spans="1:84" x14ac:dyDescent="0.25">
      <c r="A17" s="82"/>
      <c r="B17" s="328"/>
      <c r="C17" s="82"/>
      <c r="D17" s="124"/>
      <c r="E17" s="51" t="s">
        <v>1</v>
      </c>
      <c r="F17" s="51"/>
      <c r="G17" s="51" t="s">
        <v>3</v>
      </c>
      <c r="H17" s="329"/>
      <c r="I17" s="51"/>
      <c r="J17" s="654">
        <f xml:space="preserve"> SUM(L17:CF17)</f>
        <v>1</v>
      </c>
      <c r="K17" s="654"/>
      <c r="L17" s="654">
        <f t="shared" ref="L17:AQ17" si="6" xml:space="preserve"> IF(L16 = 1, 1, 0)</f>
        <v>1</v>
      </c>
      <c r="M17" s="654">
        <f t="shared" si="6"/>
        <v>0</v>
      </c>
      <c r="N17" s="654">
        <f t="shared" si="6"/>
        <v>0</v>
      </c>
      <c r="O17" s="654">
        <f xml:space="preserve"> IF(O16 = 1, 1, 0)</f>
        <v>0</v>
      </c>
      <c r="P17" s="654">
        <f t="shared" si="6"/>
        <v>0</v>
      </c>
      <c r="Q17" s="654">
        <f t="shared" si="6"/>
        <v>0</v>
      </c>
      <c r="R17" s="654">
        <f t="shared" si="6"/>
        <v>0</v>
      </c>
      <c r="S17" s="654">
        <f t="shared" si="6"/>
        <v>0</v>
      </c>
      <c r="T17" s="654">
        <f t="shared" si="6"/>
        <v>0</v>
      </c>
      <c r="U17" s="654">
        <f t="shared" si="6"/>
        <v>0</v>
      </c>
      <c r="V17" s="654">
        <f t="shared" si="6"/>
        <v>0</v>
      </c>
      <c r="W17" s="654">
        <f t="shared" si="6"/>
        <v>0</v>
      </c>
      <c r="X17" s="654">
        <f t="shared" si="6"/>
        <v>0</v>
      </c>
      <c r="Y17" s="654">
        <f t="shared" si="6"/>
        <v>0</v>
      </c>
      <c r="Z17" s="654">
        <f t="shared" si="6"/>
        <v>0</v>
      </c>
      <c r="AA17" s="654">
        <f t="shared" si="6"/>
        <v>0</v>
      </c>
      <c r="AB17" s="654">
        <f t="shared" si="6"/>
        <v>0</v>
      </c>
      <c r="AC17" s="654">
        <f t="shared" si="6"/>
        <v>0</v>
      </c>
      <c r="AD17" s="654">
        <f t="shared" si="6"/>
        <v>0</v>
      </c>
      <c r="AE17" s="654">
        <f t="shared" si="6"/>
        <v>0</v>
      </c>
      <c r="AF17" s="654">
        <f t="shared" si="6"/>
        <v>0</v>
      </c>
      <c r="AG17" s="654">
        <f t="shared" si="6"/>
        <v>0</v>
      </c>
      <c r="AH17" s="654">
        <f t="shared" si="6"/>
        <v>0</v>
      </c>
      <c r="AI17" s="654">
        <f t="shared" si="6"/>
        <v>0</v>
      </c>
      <c r="AJ17" s="654">
        <f t="shared" si="6"/>
        <v>0</v>
      </c>
      <c r="AK17" s="654">
        <f t="shared" si="6"/>
        <v>0</v>
      </c>
      <c r="AL17" s="654">
        <f t="shared" si="6"/>
        <v>0</v>
      </c>
      <c r="AM17" s="654">
        <f t="shared" si="6"/>
        <v>0</v>
      </c>
      <c r="AN17" s="654">
        <f t="shared" si="6"/>
        <v>0</v>
      </c>
      <c r="AO17" s="654">
        <f t="shared" si="6"/>
        <v>0</v>
      </c>
      <c r="AP17" s="654">
        <f t="shared" si="6"/>
        <v>0</v>
      </c>
      <c r="AQ17" s="654">
        <f t="shared" si="6"/>
        <v>0</v>
      </c>
      <c r="AR17" s="654">
        <f t="shared" ref="AR17:BW17" si="7" xml:space="preserve"> IF(AR16 = 1, 1, 0)</f>
        <v>0</v>
      </c>
      <c r="AS17" s="654">
        <f t="shared" si="7"/>
        <v>0</v>
      </c>
      <c r="AT17" s="654">
        <f t="shared" si="7"/>
        <v>0</v>
      </c>
      <c r="AU17" s="654">
        <f t="shared" si="7"/>
        <v>0</v>
      </c>
      <c r="AV17" s="654">
        <f t="shared" si="7"/>
        <v>0</v>
      </c>
      <c r="AW17" s="654">
        <f t="shared" si="7"/>
        <v>0</v>
      </c>
      <c r="AX17" s="654">
        <f t="shared" si="7"/>
        <v>0</v>
      </c>
      <c r="AY17" s="654">
        <f t="shared" si="7"/>
        <v>0</v>
      </c>
      <c r="AZ17" s="654">
        <f t="shared" si="7"/>
        <v>0</v>
      </c>
      <c r="BA17" s="654">
        <f t="shared" si="7"/>
        <v>0</v>
      </c>
      <c r="BB17" s="654">
        <f t="shared" si="7"/>
        <v>0</v>
      </c>
      <c r="BC17" s="654">
        <f t="shared" si="7"/>
        <v>0</v>
      </c>
      <c r="BD17" s="654">
        <f t="shared" si="7"/>
        <v>0</v>
      </c>
      <c r="BE17" s="654">
        <f t="shared" si="7"/>
        <v>0</v>
      </c>
      <c r="BF17" s="654">
        <f t="shared" si="7"/>
        <v>0</v>
      </c>
      <c r="BG17" s="654">
        <f t="shared" si="7"/>
        <v>0</v>
      </c>
      <c r="BH17" s="654">
        <f t="shared" si="7"/>
        <v>0</v>
      </c>
      <c r="BI17" s="654">
        <f t="shared" si="7"/>
        <v>0</v>
      </c>
      <c r="BJ17" s="654">
        <f t="shared" si="7"/>
        <v>0</v>
      </c>
      <c r="BK17" s="654">
        <f t="shared" si="7"/>
        <v>0</v>
      </c>
      <c r="BL17" s="654">
        <f t="shared" si="7"/>
        <v>0</v>
      </c>
      <c r="BM17" s="654">
        <f t="shared" si="7"/>
        <v>0</v>
      </c>
      <c r="BN17" s="654">
        <f t="shared" si="7"/>
        <v>0</v>
      </c>
      <c r="BO17" s="654">
        <f t="shared" si="7"/>
        <v>0</v>
      </c>
      <c r="BP17" s="654">
        <f t="shared" si="7"/>
        <v>0</v>
      </c>
      <c r="BQ17" s="654">
        <f t="shared" si="7"/>
        <v>0</v>
      </c>
      <c r="BR17" s="654">
        <f t="shared" si="7"/>
        <v>0</v>
      </c>
      <c r="BS17" s="654">
        <f t="shared" si="7"/>
        <v>0</v>
      </c>
      <c r="BT17" s="654">
        <f t="shared" si="7"/>
        <v>0</v>
      </c>
      <c r="BU17" s="654">
        <f t="shared" si="7"/>
        <v>0</v>
      </c>
      <c r="BV17" s="654">
        <f t="shared" si="7"/>
        <v>0</v>
      </c>
      <c r="BW17" s="654">
        <f t="shared" si="7"/>
        <v>0</v>
      </c>
      <c r="BX17" s="654">
        <f t="shared" ref="BX17:CE17" si="8" xml:space="preserve"> IF(BX16 = 1, 1, 0)</f>
        <v>0</v>
      </c>
      <c r="BY17" s="654">
        <f t="shared" si="8"/>
        <v>0</v>
      </c>
      <c r="BZ17" s="654">
        <f t="shared" si="8"/>
        <v>0</v>
      </c>
      <c r="CA17" s="654">
        <f t="shared" si="8"/>
        <v>0</v>
      </c>
      <c r="CB17" s="654">
        <f t="shared" si="8"/>
        <v>0</v>
      </c>
      <c r="CC17" s="654">
        <f t="shared" si="8"/>
        <v>0</v>
      </c>
      <c r="CD17" s="654">
        <f t="shared" si="8"/>
        <v>0</v>
      </c>
      <c r="CE17" s="654">
        <f t="shared" si="8"/>
        <v>0</v>
      </c>
      <c r="CF17" s="654">
        <f t="shared" ref="CF17" si="9" xml:space="preserve"> IF(CF16 = 1, 1, 0)</f>
        <v>0</v>
      </c>
    </row>
    <row r="18" spans="1:84" x14ac:dyDescent="0.25">
      <c r="A18" s="1"/>
      <c r="B18" s="136"/>
      <c r="D18" s="2"/>
      <c r="E18" s="3"/>
      <c r="F18" s="3"/>
      <c r="G18" s="3"/>
      <c r="H18" s="3"/>
      <c r="I18" s="3"/>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row>
    <row r="19" spans="1:84" x14ac:dyDescent="0.25">
      <c r="A19" s="45"/>
      <c r="B19" s="135"/>
      <c r="D19" s="46"/>
      <c r="E19" s="47"/>
      <c r="F19" s="47"/>
      <c r="G19" s="47"/>
      <c r="H19" s="47"/>
      <c r="I19" s="47"/>
      <c r="J19" s="46"/>
      <c r="K19" s="404"/>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row>
    <row r="20" spans="1:84" x14ac:dyDescent="0.25">
      <c r="A20" s="45"/>
      <c r="B20" s="134" t="s">
        <v>7</v>
      </c>
      <c r="D20" s="46"/>
      <c r="E20" s="47"/>
      <c r="F20" s="47"/>
      <c r="G20" s="47"/>
      <c r="H20" s="47"/>
      <c r="I20" s="47"/>
      <c r="J20" s="46"/>
      <c r="K20" s="404"/>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row>
    <row r="21" spans="1:84" x14ac:dyDescent="0.25">
      <c r="A21" s="45"/>
      <c r="B21" s="135"/>
      <c r="D21" s="46"/>
      <c r="E21" s="47"/>
      <c r="F21" s="47"/>
      <c r="G21" s="47"/>
      <c r="H21" s="47"/>
      <c r="I21" s="47"/>
      <c r="J21" s="46"/>
      <c r="K21" s="404"/>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row>
    <row r="22" spans="1:84" x14ac:dyDescent="0.25">
      <c r="A22" s="23"/>
      <c r="B22" s="137"/>
      <c r="C22" s="333"/>
      <c r="D22" s="24"/>
      <c r="E22" s="25" t="str">
        <f xml:space="preserve"> SetUp!E$11</f>
        <v>First financial year start date</v>
      </c>
      <c r="F22" s="586">
        <f xml:space="preserve"> SetUp!F$11</f>
        <v>43191</v>
      </c>
      <c r="G22" s="25" t="str">
        <f xml:space="preserve"> SetUp!G$11</f>
        <v>date</v>
      </c>
      <c r="H22" s="25" t="str">
        <f xml:space="preserve"> SetUp!H$11</f>
        <v>To be first day of a financial year</v>
      </c>
      <c r="I22" s="25">
        <f xml:space="preserve"> SetUp!I$11</f>
        <v>0</v>
      </c>
      <c r="J22" s="24"/>
      <c r="K22" s="406"/>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row>
    <row r="23" spans="1:84" s="361" customFormat="1" x14ac:dyDescent="0.25">
      <c r="A23" s="12"/>
      <c r="B23" s="137"/>
      <c r="C23" s="333"/>
      <c r="D23" s="31"/>
      <c r="E23" s="32" t="s">
        <v>310</v>
      </c>
      <c r="F23" s="89">
        <f>EOMONTH(F22,-2)+1</f>
        <v>43160</v>
      </c>
      <c r="G23" s="32" t="s">
        <v>2</v>
      </c>
      <c r="H23" s="32"/>
      <c r="I23" s="32"/>
      <c r="J23" s="31"/>
      <c r="K23" s="766"/>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1"/>
      <c r="CD23" s="31"/>
      <c r="CE23" s="31"/>
      <c r="CF23" s="31"/>
    </row>
    <row r="24" spans="1:84" x14ac:dyDescent="0.25">
      <c r="A24" s="45"/>
      <c r="B24" s="135"/>
      <c r="C24" s="333"/>
      <c r="D24" s="46"/>
      <c r="E24" s="47"/>
      <c r="F24" s="47"/>
      <c r="G24" s="47"/>
      <c r="H24" s="47"/>
      <c r="I24" s="47"/>
      <c r="J24" s="46"/>
      <c r="K24" s="404"/>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row>
    <row r="25" spans="1:84" s="361" customFormat="1" x14ac:dyDescent="0.25">
      <c r="A25" s="12"/>
      <c r="B25" s="100"/>
      <c r="C25" s="333"/>
      <c r="D25" s="31"/>
      <c r="E25" s="32" t="str">
        <f>E$23</f>
        <v>Opening balance sheet period beginning</v>
      </c>
      <c r="F25" s="89">
        <f t="shared" ref="F25:I25" si="10">F$23</f>
        <v>43160</v>
      </c>
      <c r="G25" s="32" t="str">
        <f t="shared" si="10"/>
        <v>date</v>
      </c>
      <c r="H25" s="32">
        <f t="shared" si="10"/>
        <v>0</v>
      </c>
      <c r="I25" s="32">
        <f t="shared" si="10"/>
        <v>0</v>
      </c>
      <c r="J25" s="31"/>
      <c r="K25" s="766"/>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c r="BZ25" s="31"/>
      <c r="CA25" s="31"/>
      <c r="CB25" s="31"/>
      <c r="CC25" s="31"/>
      <c r="CD25" s="31"/>
      <c r="CE25" s="31"/>
      <c r="CF25" s="31"/>
    </row>
    <row r="26" spans="1:84" x14ac:dyDescent="0.25">
      <c r="A26" s="27"/>
      <c r="B26" s="243"/>
      <c r="D26" s="28"/>
      <c r="E26" s="33" t="str">
        <f t="shared" ref="E26:AJ26" si="11" xml:space="preserve"> E$17</f>
        <v>First model column flag</v>
      </c>
      <c r="F26" s="33">
        <f t="shared" si="11"/>
        <v>0</v>
      </c>
      <c r="G26" s="33" t="str">
        <f t="shared" si="11"/>
        <v>flag</v>
      </c>
      <c r="H26" s="33">
        <f t="shared" si="11"/>
        <v>0</v>
      </c>
      <c r="I26" s="33">
        <f t="shared" si="11"/>
        <v>0</v>
      </c>
      <c r="J26" s="655">
        <f t="shared" si="11"/>
        <v>1</v>
      </c>
      <c r="K26" s="655">
        <f t="shared" si="11"/>
        <v>0</v>
      </c>
      <c r="L26" s="655">
        <f t="shared" si="11"/>
        <v>1</v>
      </c>
      <c r="M26" s="655">
        <f t="shared" si="11"/>
        <v>0</v>
      </c>
      <c r="N26" s="655">
        <f t="shared" si="11"/>
        <v>0</v>
      </c>
      <c r="O26" s="655">
        <f t="shared" si="11"/>
        <v>0</v>
      </c>
      <c r="P26" s="655">
        <f t="shared" si="11"/>
        <v>0</v>
      </c>
      <c r="Q26" s="655">
        <f t="shared" si="11"/>
        <v>0</v>
      </c>
      <c r="R26" s="655">
        <f t="shared" si="11"/>
        <v>0</v>
      </c>
      <c r="S26" s="655">
        <f t="shared" si="11"/>
        <v>0</v>
      </c>
      <c r="T26" s="655">
        <f t="shared" si="11"/>
        <v>0</v>
      </c>
      <c r="U26" s="655">
        <f t="shared" si="11"/>
        <v>0</v>
      </c>
      <c r="V26" s="655">
        <f t="shared" si="11"/>
        <v>0</v>
      </c>
      <c r="W26" s="655">
        <f t="shared" si="11"/>
        <v>0</v>
      </c>
      <c r="X26" s="655">
        <f t="shared" si="11"/>
        <v>0</v>
      </c>
      <c r="Y26" s="655">
        <f t="shared" si="11"/>
        <v>0</v>
      </c>
      <c r="Z26" s="655">
        <f t="shared" si="11"/>
        <v>0</v>
      </c>
      <c r="AA26" s="655">
        <f t="shared" si="11"/>
        <v>0</v>
      </c>
      <c r="AB26" s="655">
        <f t="shared" si="11"/>
        <v>0</v>
      </c>
      <c r="AC26" s="655">
        <f t="shared" si="11"/>
        <v>0</v>
      </c>
      <c r="AD26" s="655">
        <f t="shared" si="11"/>
        <v>0</v>
      </c>
      <c r="AE26" s="655">
        <f t="shared" si="11"/>
        <v>0</v>
      </c>
      <c r="AF26" s="655">
        <f t="shared" si="11"/>
        <v>0</v>
      </c>
      <c r="AG26" s="655">
        <f t="shared" si="11"/>
        <v>0</v>
      </c>
      <c r="AH26" s="655">
        <f t="shared" si="11"/>
        <v>0</v>
      </c>
      <c r="AI26" s="655">
        <f t="shared" si="11"/>
        <v>0</v>
      </c>
      <c r="AJ26" s="655">
        <f t="shared" si="11"/>
        <v>0</v>
      </c>
      <c r="AK26" s="655">
        <f t="shared" ref="AK26:BP26" si="12" xml:space="preserve"> AK$17</f>
        <v>0</v>
      </c>
      <c r="AL26" s="655">
        <f t="shared" si="12"/>
        <v>0</v>
      </c>
      <c r="AM26" s="655">
        <f t="shared" si="12"/>
        <v>0</v>
      </c>
      <c r="AN26" s="655">
        <f t="shared" si="12"/>
        <v>0</v>
      </c>
      <c r="AO26" s="655">
        <f t="shared" si="12"/>
        <v>0</v>
      </c>
      <c r="AP26" s="655">
        <f t="shared" si="12"/>
        <v>0</v>
      </c>
      <c r="AQ26" s="655">
        <f t="shared" si="12"/>
        <v>0</v>
      </c>
      <c r="AR26" s="655">
        <f t="shared" si="12"/>
        <v>0</v>
      </c>
      <c r="AS26" s="655">
        <f t="shared" si="12"/>
        <v>0</v>
      </c>
      <c r="AT26" s="655">
        <f t="shared" si="12"/>
        <v>0</v>
      </c>
      <c r="AU26" s="655">
        <f t="shared" si="12"/>
        <v>0</v>
      </c>
      <c r="AV26" s="655">
        <f t="shared" si="12"/>
        <v>0</v>
      </c>
      <c r="AW26" s="655">
        <f t="shared" si="12"/>
        <v>0</v>
      </c>
      <c r="AX26" s="655">
        <f t="shared" si="12"/>
        <v>0</v>
      </c>
      <c r="AY26" s="655">
        <f t="shared" si="12"/>
        <v>0</v>
      </c>
      <c r="AZ26" s="655">
        <f t="shared" si="12"/>
        <v>0</v>
      </c>
      <c r="BA26" s="655">
        <f t="shared" si="12"/>
        <v>0</v>
      </c>
      <c r="BB26" s="655">
        <f t="shared" si="12"/>
        <v>0</v>
      </c>
      <c r="BC26" s="655">
        <f t="shared" si="12"/>
        <v>0</v>
      </c>
      <c r="BD26" s="655">
        <f t="shared" si="12"/>
        <v>0</v>
      </c>
      <c r="BE26" s="655">
        <f t="shared" si="12"/>
        <v>0</v>
      </c>
      <c r="BF26" s="655">
        <f t="shared" si="12"/>
        <v>0</v>
      </c>
      <c r="BG26" s="655">
        <f t="shared" si="12"/>
        <v>0</v>
      </c>
      <c r="BH26" s="655">
        <f t="shared" si="12"/>
        <v>0</v>
      </c>
      <c r="BI26" s="655">
        <f t="shared" si="12"/>
        <v>0</v>
      </c>
      <c r="BJ26" s="655">
        <f t="shared" si="12"/>
        <v>0</v>
      </c>
      <c r="BK26" s="655">
        <f t="shared" si="12"/>
        <v>0</v>
      </c>
      <c r="BL26" s="655">
        <f t="shared" si="12"/>
        <v>0</v>
      </c>
      <c r="BM26" s="655">
        <f t="shared" si="12"/>
        <v>0</v>
      </c>
      <c r="BN26" s="655">
        <f t="shared" si="12"/>
        <v>0</v>
      </c>
      <c r="BO26" s="655">
        <f t="shared" si="12"/>
        <v>0</v>
      </c>
      <c r="BP26" s="655">
        <f t="shared" si="12"/>
        <v>0</v>
      </c>
      <c r="BQ26" s="655">
        <f t="shared" ref="BQ26:CF26" si="13" xml:space="preserve"> BQ$17</f>
        <v>0</v>
      </c>
      <c r="BR26" s="655">
        <f t="shared" si="13"/>
        <v>0</v>
      </c>
      <c r="BS26" s="655">
        <f t="shared" si="13"/>
        <v>0</v>
      </c>
      <c r="BT26" s="655">
        <f t="shared" si="13"/>
        <v>0</v>
      </c>
      <c r="BU26" s="655">
        <f t="shared" si="13"/>
        <v>0</v>
      </c>
      <c r="BV26" s="655">
        <f t="shared" si="13"/>
        <v>0</v>
      </c>
      <c r="BW26" s="655">
        <f t="shared" si="13"/>
        <v>0</v>
      </c>
      <c r="BX26" s="655">
        <f t="shared" si="13"/>
        <v>0</v>
      </c>
      <c r="BY26" s="655">
        <f t="shared" si="13"/>
        <v>0</v>
      </c>
      <c r="BZ26" s="655">
        <f t="shared" si="13"/>
        <v>0</v>
      </c>
      <c r="CA26" s="655">
        <f t="shared" si="13"/>
        <v>0</v>
      </c>
      <c r="CB26" s="655">
        <f t="shared" si="13"/>
        <v>0</v>
      </c>
      <c r="CC26" s="655">
        <f t="shared" si="13"/>
        <v>0</v>
      </c>
      <c r="CD26" s="655">
        <f t="shared" si="13"/>
        <v>0</v>
      </c>
      <c r="CE26" s="655">
        <f t="shared" si="13"/>
        <v>0</v>
      </c>
      <c r="CF26" s="655">
        <f t="shared" si="13"/>
        <v>0</v>
      </c>
    </row>
    <row r="27" spans="1:84" x14ac:dyDescent="0.25">
      <c r="A27" s="17"/>
      <c r="B27" s="185"/>
      <c r="D27" s="17"/>
      <c r="E27" s="64" t="s">
        <v>7</v>
      </c>
      <c r="F27" s="64"/>
      <c r="G27" s="64" t="s">
        <v>2</v>
      </c>
      <c r="H27" s="330"/>
      <c r="I27" s="64"/>
      <c r="J27" s="76"/>
      <c r="K27" s="689"/>
      <c r="L27" s="679">
        <f xml:space="preserve"> IF(L26 = 1, $F25, EOMONTH(K27, 0) + 1)</f>
        <v>43160</v>
      </c>
      <c r="M27" s="679">
        <f t="shared" ref="M27:AQ27" si="14" xml:space="preserve"> IF(M26 = 1, $F25, EOMONTH(L27, 0) + 1)</f>
        <v>43191</v>
      </c>
      <c r="N27" s="679">
        <f t="shared" si="14"/>
        <v>43221</v>
      </c>
      <c r="O27" s="679">
        <f t="shared" si="14"/>
        <v>43252</v>
      </c>
      <c r="P27" s="679">
        <f t="shared" si="14"/>
        <v>43282</v>
      </c>
      <c r="Q27" s="679">
        <f xml:space="preserve"> IF(Q26 = 1, $F25, EOMONTH(P27, 0) + 1)</f>
        <v>43313</v>
      </c>
      <c r="R27" s="679">
        <f t="shared" si="14"/>
        <v>43344</v>
      </c>
      <c r="S27" s="679">
        <f t="shared" si="14"/>
        <v>43374</v>
      </c>
      <c r="T27" s="679">
        <f t="shared" si="14"/>
        <v>43405</v>
      </c>
      <c r="U27" s="679">
        <f t="shared" si="14"/>
        <v>43435</v>
      </c>
      <c r="V27" s="679">
        <f t="shared" si="14"/>
        <v>43466</v>
      </c>
      <c r="W27" s="679">
        <f t="shared" si="14"/>
        <v>43497</v>
      </c>
      <c r="X27" s="679">
        <f t="shared" si="14"/>
        <v>43525</v>
      </c>
      <c r="Y27" s="679">
        <f t="shared" si="14"/>
        <v>43556</v>
      </c>
      <c r="Z27" s="679">
        <f t="shared" si="14"/>
        <v>43586</v>
      </c>
      <c r="AA27" s="679">
        <f t="shared" si="14"/>
        <v>43617</v>
      </c>
      <c r="AB27" s="679">
        <f t="shared" si="14"/>
        <v>43647</v>
      </c>
      <c r="AC27" s="679">
        <f t="shared" si="14"/>
        <v>43678</v>
      </c>
      <c r="AD27" s="679">
        <f t="shared" si="14"/>
        <v>43709</v>
      </c>
      <c r="AE27" s="679">
        <f t="shared" si="14"/>
        <v>43739</v>
      </c>
      <c r="AF27" s="679">
        <f t="shared" si="14"/>
        <v>43770</v>
      </c>
      <c r="AG27" s="679">
        <f t="shared" si="14"/>
        <v>43800</v>
      </c>
      <c r="AH27" s="679">
        <f t="shared" si="14"/>
        <v>43831</v>
      </c>
      <c r="AI27" s="679">
        <f t="shared" si="14"/>
        <v>43862</v>
      </c>
      <c r="AJ27" s="679">
        <f t="shared" si="14"/>
        <v>43891</v>
      </c>
      <c r="AK27" s="679">
        <f t="shared" si="14"/>
        <v>43922</v>
      </c>
      <c r="AL27" s="679">
        <f t="shared" si="14"/>
        <v>43952</v>
      </c>
      <c r="AM27" s="679">
        <f t="shared" si="14"/>
        <v>43983</v>
      </c>
      <c r="AN27" s="679">
        <f t="shared" si="14"/>
        <v>44013</v>
      </c>
      <c r="AO27" s="679">
        <f t="shared" si="14"/>
        <v>44044</v>
      </c>
      <c r="AP27" s="679">
        <f t="shared" si="14"/>
        <v>44075</v>
      </c>
      <c r="AQ27" s="679">
        <f t="shared" si="14"/>
        <v>44105</v>
      </c>
      <c r="AR27" s="679">
        <f t="shared" ref="AR27:BW27" si="15" xml:space="preserve"> IF(AR26 = 1, $F25, EOMONTH(AQ27, 0) + 1)</f>
        <v>44136</v>
      </c>
      <c r="AS27" s="679">
        <f t="shared" si="15"/>
        <v>44166</v>
      </c>
      <c r="AT27" s="679">
        <f t="shared" si="15"/>
        <v>44197</v>
      </c>
      <c r="AU27" s="679">
        <f t="shared" si="15"/>
        <v>44228</v>
      </c>
      <c r="AV27" s="679">
        <f t="shared" si="15"/>
        <v>44256</v>
      </c>
      <c r="AW27" s="679">
        <f t="shared" si="15"/>
        <v>44287</v>
      </c>
      <c r="AX27" s="679">
        <f t="shared" si="15"/>
        <v>44317</v>
      </c>
      <c r="AY27" s="679">
        <f t="shared" si="15"/>
        <v>44348</v>
      </c>
      <c r="AZ27" s="679">
        <f t="shared" si="15"/>
        <v>44378</v>
      </c>
      <c r="BA27" s="679">
        <f t="shared" si="15"/>
        <v>44409</v>
      </c>
      <c r="BB27" s="679">
        <f t="shared" si="15"/>
        <v>44440</v>
      </c>
      <c r="BC27" s="679">
        <f t="shared" si="15"/>
        <v>44470</v>
      </c>
      <c r="BD27" s="679">
        <f t="shared" si="15"/>
        <v>44501</v>
      </c>
      <c r="BE27" s="679">
        <f t="shared" si="15"/>
        <v>44531</v>
      </c>
      <c r="BF27" s="679">
        <f t="shared" si="15"/>
        <v>44562</v>
      </c>
      <c r="BG27" s="679">
        <f t="shared" si="15"/>
        <v>44593</v>
      </c>
      <c r="BH27" s="679">
        <f t="shared" si="15"/>
        <v>44621</v>
      </c>
      <c r="BI27" s="679">
        <f t="shared" si="15"/>
        <v>44652</v>
      </c>
      <c r="BJ27" s="679">
        <f t="shared" si="15"/>
        <v>44682</v>
      </c>
      <c r="BK27" s="679">
        <f t="shared" si="15"/>
        <v>44713</v>
      </c>
      <c r="BL27" s="679">
        <f t="shared" si="15"/>
        <v>44743</v>
      </c>
      <c r="BM27" s="679">
        <f t="shared" si="15"/>
        <v>44774</v>
      </c>
      <c r="BN27" s="679">
        <f t="shared" si="15"/>
        <v>44805</v>
      </c>
      <c r="BO27" s="679">
        <f t="shared" si="15"/>
        <v>44835</v>
      </c>
      <c r="BP27" s="679">
        <f t="shared" si="15"/>
        <v>44866</v>
      </c>
      <c r="BQ27" s="679">
        <f t="shared" si="15"/>
        <v>44896</v>
      </c>
      <c r="BR27" s="679">
        <f t="shared" si="15"/>
        <v>44927</v>
      </c>
      <c r="BS27" s="679">
        <f t="shared" si="15"/>
        <v>44958</v>
      </c>
      <c r="BT27" s="679">
        <f t="shared" si="15"/>
        <v>44986</v>
      </c>
      <c r="BU27" s="679">
        <f t="shared" si="15"/>
        <v>45017</v>
      </c>
      <c r="BV27" s="679">
        <f t="shared" si="15"/>
        <v>45047</v>
      </c>
      <c r="BW27" s="679">
        <f t="shared" si="15"/>
        <v>45078</v>
      </c>
      <c r="BX27" s="679">
        <f t="shared" ref="BX27:CF27" si="16" xml:space="preserve"> IF(BX26 = 1, $F25, EOMONTH(BW27, 0) + 1)</f>
        <v>45108</v>
      </c>
      <c r="BY27" s="679">
        <f t="shared" si="16"/>
        <v>45139</v>
      </c>
      <c r="BZ27" s="679">
        <f t="shared" si="16"/>
        <v>45170</v>
      </c>
      <c r="CA27" s="679">
        <f t="shared" si="16"/>
        <v>45200</v>
      </c>
      <c r="CB27" s="679">
        <f t="shared" si="16"/>
        <v>45231</v>
      </c>
      <c r="CC27" s="679">
        <f t="shared" si="16"/>
        <v>45261</v>
      </c>
      <c r="CD27" s="679">
        <f t="shared" si="16"/>
        <v>45292</v>
      </c>
      <c r="CE27" s="679">
        <f t="shared" si="16"/>
        <v>45323</v>
      </c>
      <c r="CF27" s="679">
        <f t="shared" si="16"/>
        <v>45352</v>
      </c>
    </row>
    <row r="28" spans="1:84" x14ac:dyDescent="0.25">
      <c r="A28" s="27"/>
      <c r="B28" s="243"/>
      <c r="D28" s="28"/>
      <c r="E28" s="33"/>
      <c r="F28" s="33"/>
      <c r="G28" s="33"/>
      <c r="H28" s="33"/>
      <c r="I28" s="33"/>
      <c r="J28" s="407"/>
      <c r="K28" s="407"/>
      <c r="L28" s="407"/>
      <c r="M28" s="407"/>
      <c r="N28" s="407"/>
      <c r="O28" s="407"/>
      <c r="P28" s="407"/>
      <c r="Q28" s="407"/>
      <c r="R28" s="407"/>
      <c r="S28" s="407"/>
      <c r="T28" s="407"/>
      <c r="U28" s="407"/>
      <c r="V28" s="407"/>
      <c r="W28" s="407"/>
      <c r="X28" s="407"/>
      <c r="Y28" s="407"/>
      <c r="Z28" s="407"/>
      <c r="AA28" s="407"/>
      <c r="AB28" s="407"/>
      <c r="AC28" s="407"/>
      <c r="AD28" s="407"/>
      <c r="AE28" s="407"/>
      <c r="AF28" s="407"/>
      <c r="AG28" s="407"/>
      <c r="AH28" s="407"/>
      <c r="AI28" s="407"/>
      <c r="AJ28" s="407"/>
      <c r="AK28" s="407"/>
      <c r="AL28" s="407"/>
      <c r="AM28" s="407"/>
      <c r="AN28" s="407"/>
      <c r="AO28" s="407"/>
      <c r="AP28" s="407"/>
      <c r="AQ28" s="407"/>
      <c r="AR28" s="407"/>
      <c r="AS28" s="407"/>
      <c r="AT28" s="407"/>
      <c r="AU28" s="407"/>
      <c r="AV28" s="407"/>
      <c r="AW28" s="407"/>
      <c r="AX28" s="407"/>
      <c r="AY28" s="407"/>
      <c r="AZ28" s="407"/>
      <c r="BA28" s="407"/>
      <c r="BB28" s="407"/>
      <c r="BC28" s="407"/>
      <c r="BD28" s="407"/>
      <c r="BE28" s="407"/>
      <c r="BF28" s="407"/>
      <c r="BG28" s="407"/>
      <c r="BH28" s="407"/>
      <c r="BI28" s="407"/>
      <c r="BJ28" s="407"/>
      <c r="BK28" s="407"/>
      <c r="BL28" s="407"/>
      <c r="BM28" s="407"/>
      <c r="BN28" s="407"/>
      <c r="BO28" s="407"/>
      <c r="BP28" s="407"/>
      <c r="BQ28" s="407"/>
      <c r="BR28" s="407"/>
      <c r="BS28" s="407"/>
      <c r="BT28" s="407"/>
      <c r="BU28" s="407"/>
      <c r="BV28" s="407"/>
      <c r="BW28" s="407"/>
      <c r="BX28" s="407"/>
      <c r="BY28" s="407"/>
      <c r="BZ28" s="407"/>
      <c r="CA28" s="407"/>
      <c r="CB28" s="407"/>
      <c r="CC28" s="407"/>
      <c r="CD28" s="407"/>
      <c r="CE28" s="407"/>
      <c r="CF28" s="407"/>
    </row>
    <row r="29" spans="1:84" x14ac:dyDescent="0.25">
      <c r="A29" s="27"/>
      <c r="B29" s="243"/>
      <c r="D29" s="28"/>
      <c r="E29" s="33"/>
      <c r="F29" s="33"/>
      <c r="G29" s="33"/>
      <c r="H29" s="33"/>
      <c r="I29" s="33"/>
      <c r="J29" s="407"/>
      <c r="K29" s="407"/>
      <c r="L29" s="407"/>
      <c r="M29" s="407"/>
      <c r="N29" s="407"/>
      <c r="O29" s="407"/>
      <c r="P29" s="407"/>
      <c r="Q29" s="407"/>
      <c r="R29" s="407"/>
      <c r="S29" s="407"/>
      <c r="T29" s="407"/>
      <c r="U29" s="407"/>
      <c r="V29" s="407"/>
      <c r="W29" s="407"/>
      <c r="X29" s="407"/>
      <c r="Y29" s="407"/>
      <c r="Z29" s="407"/>
      <c r="AA29" s="407"/>
      <c r="AB29" s="407"/>
      <c r="AC29" s="407"/>
      <c r="AD29" s="407"/>
      <c r="AE29" s="407"/>
      <c r="AF29" s="407"/>
      <c r="AG29" s="407"/>
      <c r="AH29" s="407"/>
      <c r="AI29" s="407"/>
      <c r="AJ29" s="407"/>
      <c r="AK29" s="407"/>
      <c r="AL29" s="407"/>
      <c r="AM29" s="407"/>
      <c r="AN29" s="407"/>
      <c r="AO29" s="407"/>
      <c r="AP29" s="407"/>
      <c r="AQ29" s="407"/>
      <c r="AR29" s="407"/>
      <c r="AS29" s="407"/>
      <c r="AT29" s="407"/>
      <c r="AU29" s="407"/>
      <c r="AV29" s="407"/>
      <c r="AW29" s="407"/>
      <c r="AX29" s="407"/>
      <c r="AY29" s="407"/>
      <c r="AZ29" s="407"/>
      <c r="BA29" s="407"/>
      <c r="BB29" s="407"/>
      <c r="BC29" s="407"/>
      <c r="BD29" s="407"/>
      <c r="BE29" s="407"/>
      <c r="BF29" s="407"/>
      <c r="BG29" s="407"/>
      <c r="BH29" s="407"/>
      <c r="BI29" s="407"/>
      <c r="BJ29" s="407"/>
      <c r="BK29" s="407"/>
      <c r="BL29" s="407"/>
      <c r="BM29" s="407"/>
      <c r="BN29" s="407"/>
      <c r="BO29" s="407"/>
      <c r="BP29" s="407"/>
      <c r="BQ29" s="407"/>
      <c r="BR29" s="407"/>
      <c r="BS29" s="407"/>
      <c r="BT29" s="407"/>
      <c r="BU29" s="407"/>
      <c r="BV29" s="407"/>
      <c r="BW29" s="407"/>
      <c r="BX29" s="407"/>
      <c r="BY29" s="407"/>
      <c r="BZ29" s="407"/>
      <c r="CA29" s="407"/>
      <c r="CB29" s="407"/>
      <c r="CC29" s="407"/>
      <c r="CD29" s="407"/>
      <c r="CE29" s="407"/>
      <c r="CF29" s="407"/>
    </row>
    <row r="30" spans="1:84" x14ac:dyDescent="0.25">
      <c r="A30" s="4"/>
      <c r="B30" s="134" t="s">
        <v>5</v>
      </c>
      <c r="D30" s="6"/>
      <c r="E30" s="7"/>
      <c r="F30" s="7"/>
      <c r="G30" s="8"/>
      <c r="H30" s="8"/>
      <c r="I30" s="8"/>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row>
    <row r="31" spans="1:84" x14ac:dyDescent="0.25">
      <c r="A31" s="4"/>
      <c r="B31" s="134"/>
      <c r="D31" s="6"/>
      <c r="E31" s="7"/>
      <c r="F31" s="7"/>
      <c r="G31" s="8"/>
      <c r="H31" s="8"/>
      <c r="I31" s="8"/>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row>
    <row r="32" spans="1:84" x14ac:dyDescent="0.25">
      <c r="A32" s="17"/>
      <c r="B32" s="185"/>
      <c r="D32" s="17"/>
      <c r="E32" s="17" t="str">
        <f t="shared" ref="E32:AJ32" si="17" xml:space="preserve"> E$27</f>
        <v>Model period beginning</v>
      </c>
      <c r="F32" s="17">
        <f t="shared" si="17"/>
        <v>0</v>
      </c>
      <c r="G32" s="17" t="str">
        <f t="shared" si="17"/>
        <v>date</v>
      </c>
      <c r="H32" s="17">
        <f t="shared" si="17"/>
        <v>0</v>
      </c>
      <c r="I32" s="17">
        <f t="shared" si="17"/>
        <v>0</v>
      </c>
      <c r="J32" s="19">
        <f t="shared" si="17"/>
        <v>0</v>
      </c>
      <c r="K32" s="19">
        <f t="shared" si="17"/>
        <v>0</v>
      </c>
      <c r="L32" s="585">
        <f t="shared" si="17"/>
        <v>43160</v>
      </c>
      <c r="M32" s="585">
        <f t="shared" si="17"/>
        <v>43191</v>
      </c>
      <c r="N32" s="585">
        <f t="shared" si="17"/>
        <v>43221</v>
      </c>
      <c r="O32" s="585">
        <f t="shared" si="17"/>
        <v>43252</v>
      </c>
      <c r="P32" s="585">
        <f t="shared" si="17"/>
        <v>43282</v>
      </c>
      <c r="Q32" s="585">
        <f t="shared" si="17"/>
        <v>43313</v>
      </c>
      <c r="R32" s="585">
        <f t="shared" si="17"/>
        <v>43344</v>
      </c>
      <c r="S32" s="585">
        <f t="shared" si="17"/>
        <v>43374</v>
      </c>
      <c r="T32" s="585">
        <f t="shared" si="17"/>
        <v>43405</v>
      </c>
      <c r="U32" s="585">
        <f t="shared" si="17"/>
        <v>43435</v>
      </c>
      <c r="V32" s="585">
        <f t="shared" si="17"/>
        <v>43466</v>
      </c>
      <c r="W32" s="585">
        <f t="shared" si="17"/>
        <v>43497</v>
      </c>
      <c r="X32" s="585">
        <f t="shared" si="17"/>
        <v>43525</v>
      </c>
      <c r="Y32" s="585">
        <f t="shared" si="17"/>
        <v>43556</v>
      </c>
      <c r="Z32" s="585">
        <f t="shared" si="17"/>
        <v>43586</v>
      </c>
      <c r="AA32" s="585">
        <f t="shared" si="17"/>
        <v>43617</v>
      </c>
      <c r="AB32" s="585">
        <f t="shared" si="17"/>
        <v>43647</v>
      </c>
      <c r="AC32" s="585">
        <f t="shared" si="17"/>
        <v>43678</v>
      </c>
      <c r="AD32" s="585">
        <f t="shared" si="17"/>
        <v>43709</v>
      </c>
      <c r="AE32" s="585">
        <f t="shared" si="17"/>
        <v>43739</v>
      </c>
      <c r="AF32" s="585">
        <f t="shared" si="17"/>
        <v>43770</v>
      </c>
      <c r="AG32" s="585">
        <f t="shared" si="17"/>
        <v>43800</v>
      </c>
      <c r="AH32" s="585">
        <f t="shared" si="17"/>
        <v>43831</v>
      </c>
      <c r="AI32" s="585">
        <f t="shared" si="17"/>
        <v>43862</v>
      </c>
      <c r="AJ32" s="585">
        <f t="shared" si="17"/>
        <v>43891</v>
      </c>
      <c r="AK32" s="585">
        <f t="shared" ref="AK32:BP32" si="18" xml:space="preserve"> AK$27</f>
        <v>43922</v>
      </c>
      <c r="AL32" s="585">
        <f t="shared" si="18"/>
        <v>43952</v>
      </c>
      <c r="AM32" s="585">
        <f t="shared" si="18"/>
        <v>43983</v>
      </c>
      <c r="AN32" s="585">
        <f t="shared" si="18"/>
        <v>44013</v>
      </c>
      <c r="AO32" s="585">
        <f t="shared" si="18"/>
        <v>44044</v>
      </c>
      <c r="AP32" s="585">
        <f t="shared" si="18"/>
        <v>44075</v>
      </c>
      <c r="AQ32" s="585">
        <f t="shared" si="18"/>
        <v>44105</v>
      </c>
      <c r="AR32" s="585">
        <f t="shared" si="18"/>
        <v>44136</v>
      </c>
      <c r="AS32" s="585">
        <f t="shared" si="18"/>
        <v>44166</v>
      </c>
      <c r="AT32" s="585">
        <f t="shared" si="18"/>
        <v>44197</v>
      </c>
      <c r="AU32" s="585">
        <f t="shared" si="18"/>
        <v>44228</v>
      </c>
      <c r="AV32" s="585">
        <f t="shared" si="18"/>
        <v>44256</v>
      </c>
      <c r="AW32" s="585">
        <f t="shared" si="18"/>
        <v>44287</v>
      </c>
      <c r="AX32" s="585">
        <f t="shared" si="18"/>
        <v>44317</v>
      </c>
      <c r="AY32" s="585">
        <f t="shared" si="18"/>
        <v>44348</v>
      </c>
      <c r="AZ32" s="585">
        <f t="shared" si="18"/>
        <v>44378</v>
      </c>
      <c r="BA32" s="585">
        <f t="shared" si="18"/>
        <v>44409</v>
      </c>
      <c r="BB32" s="585">
        <f t="shared" si="18"/>
        <v>44440</v>
      </c>
      <c r="BC32" s="585">
        <f t="shared" si="18"/>
        <v>44470</v>
      </c>
      <c r="BD32" s="585">
        <f t="shared" si="18"/>
        <v>44501</v>
      </c>
      <c r="BE32" s="585">
        <f t="shared" si="18"/>
        <v>44531</v>
      </c>
      <c r="BF32" s="585">
        <f t="shared" si="18"/>
        <v>44562</v>
      </c>
      <c r="BG32" s="585">
        <f t="shared" si="18"/>
        <v>44593</v>
      </c>
      <c r="BH32" s="585">
        <f t="shared" si="18"/>
        <v>44621</v>
      </c>
      <c r="BI32" s="585">
        <f t="shared" si="18"/>
        <v>44652</v>
      </c>
      <c r="BJ32" s="585">
        <f t="shared" si="18"/>
        <v>44682</v>
      </c>
      <c r="BK32" s="585">
        <f t="shared" si="18"/>
        <v>44713</v>
      </c>
      <c r="BL32" s="585">
        <f t="shared" si="18"/>
        <v>44743</v>
      </c>
      <c r="BM32" s="585">
        <f t="shared" si="18"/>
        <v>44774</v>
      </c>
      <c r="BN32" s="585">
        <f t="shared" si="18"/>
        <v>44805</v>
      </c>
      <c r="BO32" s="585">
        <f t="shared" si="18"/>
        <v>44835</v>
      </c>
      <c r="BP32" s="585">
        <f t="shared" si="18"/>
        <v>44866</v>
      </c>
      <c r="BQ32" s="585">
        <f t="shared" ref="BQ32:CF32" si="19" xml:space="preserve"> BQ$27</f>
        <v>44896</v>
      </c>
      <c r="BR32" s="585">
        <f t="shared" si="19"/>
        <v>44927</v>
      </c>
      <c r="BS32" s="585">
        <f t="shared" si="19"/>
        <v>44958</v>
      </c>
      <c r="BT32" s="585">
        <f t="shared" si="19"/>
        <v>44986</v>
      </c>
      <c r="BU32" s="585">
        <f t="shared" si="19"/>
        <v>45017</v>
      </c>
      <c r="BV32" s="585">
        <f t="shared" si="19"/>
        <v>45047</v>
      </c>
      <c r="BW32" s="585">
        <f t="shared" si="19"/>
        <v>45078</v>
      </c>
      <c r="BX32" s="585">
        <f t="shared" si="19"/>
        <v>45108</v>
      </c>
      <c r="BY32" s="585">
        <f t="shared" si="19"/>
        <v>45139</v>
      </c>
      <c r="BZ32" s="585">
        <f t="shared" si="19"/>
        <v>45170</v>
      </c>
      <c r="CA32" s="585">
        <f t="shared" si="19"/>
        <v>45200</v>
      </c>
      <c r="CB32" s="585">
        <f t="shared" si="19"/>
        <v>45231</v>
      </c>
      <c r="CC32" s="585">
        <f t="shared" si="19"/>
        <v>45261</v>
      </c>
      <c r="CD32" s="585">
        <f t="shared" si="19"/>
        <v>45292</v>
      </c>
      <c r="CE32" s="585">
        <f t="shared" si="19"/>
        <v>45323</v>
      </c>
      <c r="CF32" s="585">
        <f t="shared" si="19"/>
        <v>45352</v>
      </c>
    </row>
    <row r="33" spans="1:84" x14ac:dyDescent="0.25">
      <c r="A33" s="429"/>
      <c r="B33" s="430"/>
      <c r="C33" s="351"/>
      <c r="D33" s="431"/>
      <c r="E33" s="432" t="s">
        <v>5</v>
      </c>
      <c r="F33" s="75"/>
      <c r="G33" s="432" t="s">
        <v>2</v>
      </c>
      <c r="H33" s="363"/>
      <c r="I33" s="432"/>
      <c r="J33" s="431"/>
      <c r="K33" s="76"/>
      <c r="L33" s="679">
        <f t="shared" ref="L33:AQ33" si="20" xml:space="preserve"> EOMONTH(L32, 0)</f>
        <v>43190</v>
      </c>
      <c r="M33" s="679">
        <f t="shared" si="20"/>
        <v>43220</v>
      </c>
      <c r="N33" s="679">
        <f t="shared" si="20"/>
        <v>43251</v>
      </c>
      <c r="O33" s="679">
        <f t="shared" si="20"/>
        <v>43281</v>
      </c>
      <c r="P33" s="679">
        <f t="shared" si="20"/>
        <v>43312</v>
      </c>
      <c r="Q33" s="679">
        <f t="shared" si="20"/>
        <v>43343</v>
      </c>
      <c r="R33" s="679">
        <f xml:space="preserve"> EOMONTH(R32, 0)</f>
        <v>43373</v>
      </c>
      <c r="S33" s="679">
        <f t="shared" si="20"/>
        <v>43404</v>
      </c>
      <c r="T33" s="679">
        <f t="shared" si="20"/>
        <v>43434</v>
      </c>
      <c r="U33" s="679">
        <f t="shared" si="20"/>
        <v>43465</v>
      </c>
      <c r="V33" s="679">
        <f t="shared" si="20"/>
        <v>43496</v>
      </c>
      <c r="W33" s="679">
        <f t="shared" si="20"/>
        <v>43524</v>
      </c>
      <c r="X33" s="679">
        <f t="shared" si="20"/>
        <v>43555</v>
      </c>
      <c r="Y33" s="679">
        <f t="shared" si="20"/>
        <v>43585</v>
      </c>
      <c r="Z33" s="679">
        <f t="shared" si="20"/>
        <v>43616</v>
      </c>
      <c r="AA33" s="679">
        <f t="shared" si="20"/>
        <v>43646</v>
      </c>
      <c r="AB33" s="679">
        <f t="shared" si="20"/>
        <v>43677</v>
      </c>
      <c r="AC33" s="679">
        <f t="shared" si="20"/>
        <v>43708</v>
      </c>
      <c r="AD33" s="679">
        <f t="shared" si="20"/>
        <v>43738</v>
      </c>
      <c r="AE33" s="679">
        <f t="shared" si="20"/>
        <v>43769</v>
      </c>
      <c r="AF33" s="679">
        <f t="shared" si="20"/>
        <v>43799</v>
      </c>
      <c r="AG33" s="679">
        <f t="shared" si="20"/>
        <v>43830</v>
      </c>
      <c r="AH33" s="679">
        <f t="shared" si="20"/>
        <v>43861</v>
      </c>
      <c r="AI33" s="679">
        <f t="shared" si="20"/>
        <v>43890</v>
      </c>
      <c r="AJ33" s="679">
        <f t="shared" si="20"/>
        <v>43921</v>
      </c>
      <c r="AK33" s="679">
        <f t="shared" si="20"/>
        <v>43951</v>
      </c>
      <c r="AL33" s="679">
        <f t="shared" si="20"/>
        <v>43982</v>
      </c>
      <c r="AM33" s="679">
        <f t="shared" si="20"/>
        <v>44012</v>
      </c>
      <c r="AN33" s="679">
        <f t="shared" si="20"/>
        <v>44043</v>
      </c>
      <c r="AO33" s="679">
        <f t="shared" si="20"/>
        <v>44074</v>
      </c>
      <c r="AP33" s="679">
        <f t="shared" si="20"/>
        <v>44104</v>
      </c>
      <c r="AQ33" s="679">
        <f t="shared" si="20"/>
        <v>44135</v>
      </c>
      <c r="AR33" s="679">
        <f t="shared" ref="AR33:BW33" si="21" xml:space="preserve"> EOMONTH(AR32, 0)</f>
        <v>44165</v>
      </c>
      <c r="AS33" s="679">
        <f t="shared" si="21"/>
        <v>44196</v>
      </c>
      <c r="AT33" s="679">
        <f t="shared" si="21"/>
        <v>44227</v>
      </c>
      <c r="AU33" s="679">
        <f t="shared" si="21"/>
        <v>44255</v>
      </c>
      <c r="AV33" s="679">
        <f t="shared" si="21"/>
        <v>44286</v>
      </c>
      <c r="AW33" s="679">
        <f t="shared" si="21"/>
        <v>44316</v>
      </c>
      <c r="AX33" s="679">
        <f t="shared" si="21"/>
        <v>44347</v>
      </c>
      <c r="AY33" s="679">
        <f t="shared" si="21"/>
        <v>44377</v>
      </c>
      <c r="AZ33" s="679">
        <f t="shared" si="21"/>
        <v>44408</v>
      </c>
      <c r="BA33" s="679">
        <f t="shared" si="21"/>
        <v>44439</v>
      </c>
      <c r="BB33" s="679">
        <f t="shared" si="21"/>
        <v>44469</v>
      </c>
      <c r="BC33" s="679">
        <f t="shared" si="21"/>
        <v>44500</v>
      </c>
      <c r="BD33" s="679">
        <f t="shared" si="21"/>
        <v>44530</v>
      </c>
      <c r="BE33" s="679">
        <f t="shared" si="21"/>
        <v>44561</v>
      </c>
      <c r="BF33" s="679">
        <f t="shared" si="21"/>
        <v>44592</v>
      </c>
      <c r="BG33" s="679">
        <f t="shared" si="21"/>
        <v>44620</v>
      </c>
      <c r="BH33" s="679">
        <f t="shared" si="21"/>
        <v>44651</v>
      </c>
      <c r="BI33" s="679">
        <f t="shared" si="21"/>
        <v>44681</v>
      </c>
      <c r="BJ33" s="679">
        <f t="shared" si="21"/>
        <v>44712</v>
      </c>
      <c r="BK33" s="679">
        <f t="shared" si="21"/>
        <v>44742</v>
      </c>
      <c r="BL33" s="679">
        <f t="shared" si="21"/>
        <v>44773</v>
      </c>
      <c r="BM33" s="679">
        <f t="shared" si="21"/>
        <v>44804</v>
      </c>
      <c r="BN33" s="679">
        <f t="shared" si="21"/>
        <v>44834</v>
      </c>
      <c r="BO33" s="679">
        <f t="shared" si="21"/>
        <v>44865</v>
      </c>
      <c r="BP33" s="679">
        <f t="shared" si="21"/>
        <v>44895</v>
      </c>
      <c r="BQ33" s="679">
        <f t="shared" si="21"/>
        <v>44926</v>
      </c>
      <c r="BR33" s="679">
        <f t="shared" si="21"/>
        <v>44957</v>
      </c>
      <c r="BS33" s="679">
        <f t="shared" si="21"/>
        <v>44985</v>
      </c>
      <c r="BT33" s="679">
        <f t="shared" si="21"/>
        <v>45016</v>
      </c>
      <c r="BU33" s="679">
        <f t="shared" si="21"/>
        <v>45046</v>
      </c>
      <c r="BV33" s="679">
        <f t="shared" si="21"/>
        <v>45077</v>
      </c>
      <c r="BW33" s="679">
        <f t="shared" si="21"/>
        <v>45107</v>
      </c>
      <c r="BX33" s="679">
        <f t="shared" ref="BX33:CE33" si="22" xml:space="preserve"> EOMONTH(BX32, 0)</f>
        <v>45138</v>
      </c>
      <c r="BY33" s="679">
        <f t="shared" si="22"/>
        <v>45169</v>
      </c>
      <c r="BZ33" s="679">
        <f t="shared" si="22"/>
        <v>45199</v>
      </c>
      <c r="CA33" s="679">
        <f t="shared" si="22"/>
        <v>45230</v>
      </c>
      <c r="CB33" s="679">
        <f t="shared" si="22"/>
        <v>45260</v>
      </c>
      <c r="CC33" s="679">
        <f t="shared" si="22"/>
        <v>45291</v>
      </c>
      <c r="CD33" s="679">
        <f t="shared" si="22"/>
        <v>45322</v>
      </c>
      <c r="CE33" s="679">
        <f t="shared" si="22"/>
        <v>45351</v>
      </c>
      <c r="CF33" s="679">
        <f t="shared" ref="CF33" si="23" xml:space="preserve"> EOMONTH(CF32, 0)</f>
        <v>45382</v>
      </c>
    </row>
    <row r="34" spans="1:84" x14ac:dyDescent="0.25">
      <c r="A34" s="118"/>
      <c r="B34" s="102"/>
      <c r="D34" s="19"/>
      <c r="E34" s="17"/>
      <c r="F34" s="17"/>
      <c r="G34" s="17"/>
      <c r="H34" s="17"/>
      <c r="I34" s="17"/>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row>
    <row r="35" spans="1:84" x14ac:dyDescent="0.25">
      <c r="A35" s="118"/>
      <c r="B35" s="102"/>
      <c r="D35" s="19"/>
      <c r="E35" s="17"/>
      <c r="F35" s="17"/>
      <c r="G35" s="17"/>
      <c r="H35" s="17"/>
      <c r="I35" s="17"/>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row>
    <row r="36" spans="1:84" x14ac:dyDescent="0.25">
      <c r="A36" s="118"/>
      <c r="B36" s="102" t="s">
        <v>46</v>
      </c>
      <c r="D36" s="19"/>
      <c r="E36" s="17"/>
      <c r="F36" s="17"/>
      <c r="G36" s="17"/>
      <c r="H36" s="17"/>
      <c r="I36" s="17"/>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row>
    <row r="37" spans="1:84" x14ac:dyDescent="0.25">
      <c r="A37" s="118"/>
      <c r="B37" s="118"/>
      <c r="C37" s="185"/>
      <c r="D37" s="19"/>
      <c r="E37" s="17"/>
      <c r="F37" s="17"/>
      <c r="G37" s="17"/>
      <c r="H37" s="17"/>
      <c r="I37" s="17"/>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19"/>
      <c r="CD37" s="19"/>
      <c r="CE37" s="19"/>
      <c r="CF37" s="19"/>
    </row>
    <row r="38" spans="1:84" x14ac:dyDescent="0.25">
      <c r="A38" s="118"/>
      <c r="B38" s="118"/>
      <c r="C38" s="185"/>
      <c r="D38" s="19"/>
      <c r="E38" s="392" t="str">
        <f t="shared" ref="E38:AJ38" si="24" xml:space="preserve"> E$33</f>
        <v>Model period ending</v>
      </c>
      <c r="F38" s="392">
        <f t="shared" si="24"/>
        <v>0</v>
      </c>
      <c r="G38" s="392" t="str">
        <f t="shared" si="24"/>
        <v>date</v>
      </c>
      <c r="H38" s="392">
        <f t="shared" si="24"/>
        <v>0</v>
      </c>
      <c r="I38" s="392">
        <f t="shared" si="24"/>
        <v>0</v>
      </c>
      <c r="J38" s="408">
        <f t="shared" si="24"/>
        <v>0</v>
      </c>
      <c r="K38" s="408">
        <f t="shared" si="24"/>
        <v>0</v>
      </c>
      <c r="L38" s="88">
        <f t="shared" si="24"/>
        <v>43190</v>
      </c>
      <c r="M38" s="88">
        <f t="shared" si="24"/>
        <v>43220</v>
      </c>
      <c r="N38" s="88">
        <f t="shared" si="24"/>
        <v>43251</v>
      </c>
      <c r="O38" s="88">
        <f t="shared" si="24"/>
        <v>43281</v>
      </c>
      <c r="P38" s="88">
        <f t="shared" si="24"/>
        <v>43312</v>
      </c>
      <c r="Q38" s="88">
        <f t="shared" si="24"/>
        <v>43343</v>
      </c>
      <c r="R38" s="88">
        <f t="shared" si="24"/>
        <v>43373</v>
      </c>
      <c r="S38" s="88">
        <f t="shared" si="24"/>
        <v>43404</v>
      </c>
      <c r="T38" s="88">
        <f t="shared" si="24"/>
        <v>43434</v>
      </c>
      <c r="U38" s="88">
        <f t="shared" si="24"/>
        <v>43465</v>
      </c>
      <c r="V38" s="88">
        <f t="shared" si="24"/>
        <v>43496</v>
      </c>
      <c r="W38" s="88">
        <f t="shared" si="24"/>
        <v>43524</v>
      </c>
      <c r="X38" s="88">
        <f t="shared" si="24"/>
        <v>43555</v>
      </c>
      <c r="Y38" s="88">
        <f t="shared" si="24"/>
        <v>43585</v>
      </c>
      <c r="Z38" s="88">
        <f t="shared" si="24"/>
        <v>43616</v>
      </c>
      <c r="AA38" s="88">
        <f t="shared" si="24"/>
        <v>43646</v>
      </c>
      <c r="AB38" s="88">
        <f t="shared" si="24"/>
        <v>43677</v>
      </c>
      <c r="AC38" s="88">
        <f t="shared" si="24"/>
        <v>43708</v>
      </c>
      <c r="AD38" s="88">
        <f t="shared" si="24"/>
        <v>43738</v>
      </c>
      <c r="AE38" s="88">
        <f t="shared" si="24"/>
        <v>43769</v>
      </c>
      <c r="AF38" s="88">
        <f t="shared" si="24"/>
        <v>43799</v>
      </c>
      <c r="AG38" s="88">
        <f t="shared" si="24"/>
        <v>43830</v>
      </c>
      <c r="AH38" s="88">
        <f t="shared" si="24"/>
        <v>43861</v>
      </c>
      <c r="AI38" s="88">
        <f t="shared" si="24"/>
        <v>43890</v>
      </c>
      <c r="AJ38" s="88">
        <f t="shared" si="24"/>
        <v>43921</v>
      </c>
      <c r="AK38" s="88">
        <f t="shared" ref="AK38:BP38" si="25" xml:space="preserve"> AK$33</f>
        <v>43951</v>
      </c>
      <c r="AL38" s="88">
        <f t="shared" si="25"/>
        <v>43982</v>
      </c>
      <c r="AM38" s="88">
        <f t="shared" si="25"/>
        <v>44012</v>
      </c>
      <c r="AN38" s="88">
        <f t="shared" si="25"/>
        <v>44043</v>
      </c>
      <c r="AO38" s="88">
        <f t="shared" si="25"/>
        <v>44074</v>
      </c>
      <c r="AP38" s="88">
        <f t="shared" si="25"/>
        <v>44104</v>
      </c>
      <c r="AQ38" s="88">
        <f t="shared" si="25"/>
        <v>44135</v>
      </c>
      <c r="AR38" s="88">
        <f t="shared" si="25"/>
        <v>44165</v>
      </c>
      <c r="AS38" s="88">
        <f t="shared" si="25"/>
        <v>44196</v>
      </c>
      <c r="AT38" s="88">
        <f t="shared" si="25"/>
        <v>44227</v>
      </c>
      <c r="AU38" s="88">
        <f t="shared" si="25"/>
        <v>44255</v>
      </c>
      <c r="AV38" s="88">
        <f t="shared" si="25"/>
        <v>44286</v>
      </c>
      <c r="AW38" s="88">
        <f t="shared" si="25"/>
        <v>44316</v>
      </c>
      <c r="AX38" s="88">
        <f t="shared" si="25"/>
        <v>44347</v>
      </c>
      <c r="AY38" s="88">
        <f t="shared" si="25"/>
        <v>44377</v>
      </c>
      <c r="AZ38" s="88">
        <f t="shared" si="25"/>
        <v>44408</v>
      </c>
      <c r="BA38" s="88">
        <f t="shared" si="25"/>
        <v>44439</v>
      </c>
      <c r="BB38" s="88">
        <f t="shared" si="25"/>
        <v>44469</v>
      </c>
      <c r="BC38" s="88">
        <f t="shared" si="25"/>
        <v>44500</v>
      </c>
      <c r="BD38" s="88">
        <f t="shared" si="25"/>
        <v>44530</v>
      </c>
      <c r="BE38" s="88">
        <f t="shared" si="25"/>
        <v>44561</v>
      </c>
      <c r="BF38" s="88">
        <f t="shared" si="25"/>
        <v>44592</v>
      </c>
      <c r="BG38" s="88">
        <f t="shared" si="25"/>
        <v>44620</v>
      </c>
      <c r="BH38" s="88">
        <f t="shared" si="25"/>
        <v>44651</v>
      </c>
      <c r="BI38" s="88">
        <f t="shared" si="25"/>
        <v>44681</v>
      </c>
      <c r="BJ38" s="88">
        <f t="shared" si="25"/>
        <v>44712</v>
      </c>
      <c r="BK38" s="88">
        <f t="shared" si="25"/>
        <v>44742</v>
      </c>
      <c r="BL38" s="88">
        <f t="shared" si="25"/>
        <v>44773</v>
      </c>
      <c r="BM38" s="88">
        <f t="shared" si="25"/>
        <v>44804</v>
      </c>
      <c r="BN38" s="88">
        <f t="shared" si="25"/>
        <v>44834</v>
      </c>
      <c r="BO38" s="88">
        <f t="shared" si="25"/>
        <v>44865</v>
      </c>
      <c r="BP38" s="88">
        <f t="shared" si="25"/>
        <v>44895</v>
      </c>
      <c r="BQ38" s="88">
        <f t="shared" ref="BQ38:CF38" si="26" xml:space="preserve"> BQ$33</f>
        <v>44926</v>
      </c>
      <c r="BR38" s="88">
        <f t="shared" si="26"/>
        <v>44957</v>
      </c>
      <c r="BS38" s="88">
        <f t="shared" si="26"/>
        <v>44985</v>
      </c>
      <c r="BT38" s="88">
        <f t="shared" si="26"/>
        <v>45016</v>
      </c>
      <c r="BU38" s="88">
        <f t="shared" si="26"/>
        <v>45046</v>
      </c>
      <c r="BV38" s="88">
        <f t="shared" si="26"/>
        <v>45077</v>
      </c>
      <c r="BW38" s="88">
        <f t="shared" si="26"/>
        <v>45107</v>
      </c>
      <c r="BX38" s="88">
        <f t="shared" si="26"/>
        <v>45138</v>
      </c>
      <c r="BY38" s="88">
        <f t="shared" si="26"/>
        <v>45169</v>
      </c>
      <c r="BZ38" s="88">
        <f t="shared" si="26"/>
        <v>45199</v>
      </c>
      <c r="CA38" s="88">
        <f t="shared" si="26"/>
        <v>45230</v>
      </c>
      <c r="CB38" s="88">
        <f t="shared" si="26"/>
        <v>45260</v>
      </c>
      <c r="CC38" s="88">
        <f t="shared" si="26"/>
        <v>45291</v>
      </c>
      <c r="CD38" s="88">
        <f t="shared" si="26"/>
        <v>45322</v>
      </c>
      <c r="CE38" s="88">
        <f t="shared" si="26"/>
        <v>45351</v>
      </c>
      <c r="CF38" s="88">
        <f t="shared" si="26"/>
        <v>45382</v>
      </c>
    </row>
    <row r="39" spans="1:84" x14ac:dyDescent="0.25">
      <c r="A39" s="149"/>
      <c r="B39" s="149"/>
      <c r="C39" s="265"/>
      <c r="D39" s="150"/>
      <c r="E39" s="150" t="s">
        <v>46</v>
      </c>
      <c r="F39" s="150"/>
      <c r="G39" s="150" t="s">
        <v>47</v>
      </c>
      <c r="H39" s="150"/>
      <c r="I39" s="150"/>
      <c r="J39" s="409"/>
      <c r="K39" s="409"/>
      <c r="L39" s="150">
        <f t="shared" ref="L39:AQ39" si="27" xml:space="preserve"> MONTH(L38)</f>
        <v>3</v>
      </c>
      <c r="M39" s="150">
        <f t="shared" si="27"/>
        <v>4</v>
      </c>
      <c r="N39" s="150">
        <f t="shared" si="27"/>
        <v>5</v>
      </c>
      <c r="O39" s="150">
        <f t="shared" si="27"/>
        <v>6</v>
      </c>
      <c r="P39" s="150">
        <f t="shared" si="27"/>
        <v>7</v>
      </c>
      <c r="Q39" s="150">
        <f t="shared" si="27"/>
        <v>8</v>
      </c>
      <c r="R39" s="150">
        <f t="shared" si="27"/>
        <v>9</v>
      </c>
      <c r="S39" s="150">
        <f xml:space="preserve"> MONTH(S38)</f>
        <v>10</v>
      </c>
      <c r="T39" s="150">
        <f t="shared" si="27"/>
        <v>11</v>
      </c>
      <c r="U39" s="150">
        <f t="shared" si="27"/>
        <v>12</v>
      </c>
      <c r="V39" s="150">
        <f t="shared" si="27"/>
        <v>1</v>
      </c>
      <c r="W39" s="150">
        <f t="shared" si="27"/>
        <v>2</v>
      </c>
      <c r="X39" s="150">
        <f t="shared" si="27"/>
        <v>3</v>
      </c>
      <c r="Y39" s="150">
        <f t="shared" si="27"/>
        <v>4</v>
      </c>
      <c r="Z39" s="150">
        <f t="shared" si="27"/>
        <v>5</v>
      </c>
      <c r="AA39" s="150">
        <f t="shared" si="27"/>
        <v>6</v>
      </c>
      <c r="AB39" s="150">
        <f t="shared" si="27"/>
        <v>7</v>
      </c>
      <c r="AC39" s="150">
        <f t="shared" si="27"/>
        <v>8</v>
      </c>
      <c r="AD39" s="150">
        <f t="shared" si="27"/>
        <v>9</v>
      </c>
      <c r="AE39" s="150">
        <f t="shared" si="27"/>
        <v>10</v>
      </c>
      <c r="AF39" s="150">
        <f t="shared" si="27"/>
        <v>11</v>
      </c>
      <c r="AG39" s="150">
        <f t="shared" si="27"/>
        <v>12</v>
      </c>
      <c r="AH39" s="150">
        <f t="shared" si="27"/>
        <v>1</v>
      </c>
      <c r="AI39" s="150">
        <f t="shared" si="27"/>
        <v>2</v>
      </c>
      <c r="AJ39" s="150">
        <f t="shared" si="27"/>
        <v>3</v>
      </c>
      <c r="AK39" s="150">
        <f t="shared" si="27"/>
        <v>4</v>
      </c>
      <c r="AL39" s="150">
        <f t="shared" si="27"/>
        <v>5</v>
      </c>
      <c r="AM39" s="150">
        <f t="shared" si="27"/>
        <v>6</v>
      </c>
      <c r="AN39" s="150">
        <f t="shared" si="27"/>
        <v>7</v>
      </c>
      <c r="AO39" s="150">
        <f t="shared" si="27"/>
        <v>8</v>
      </c>
      <c r="AP39" s="150">
        <f t="shared" si="27"/>
        <v>9</v>
      </c>
      <c r="AQ39" s="150">
        <f t="shared" si="27"/>
        <v>10</v>
      </c>
      <c r="AR39" s="150">
        <f t="shared" ref="AR39:BW39" si="28" xml:space="preserve"> MONTH(AR38)</f>
        <v>11</v>
      </c>
      <c r="AS39" s="150">
        <f t="shared" si="28"/>
        <v>12</v>
      </c>
      <c r="AT39" s="150">
        <f t="shared" si="28"/>
        <v>1</v>
      </c>
      <c r="AU39" s="150">
        <f t="shared" si="28"/>
        <v>2</v>
      </c>
      <c r="AV39" s="150">
        <f t="shared" si="28"/>
        <v>3</v>
      </c>
      <c r="AW39" s="150">
        <f t="shared" si="28"/>
        <v>4</v>
      </c>
      <c r="AX39" s="150">
        <f t="shared" si="28"/>
        <v>5</v>
      </c>
      <c r="AY39" s="150">
        <f t="shared" si="28"/>
        <v>6</v>
      </c>
      <c r="AZ39" s="150">
        <f t="shared" si="28"/>
        <v>7</v>
      </c>
      <c r="BA39" s="150">
        <f t="shared" si="28"/>
        <v>8</v>
      </c>
      <c r="BB39" s="150">
        <f t="shared" si="28"/>
        <v>9</v>
      </c>
      <c r="BC39" s="150">
        <f t="shared" si="28"/>
        <v>10</v>
      </c>
      <c r="BD39" s="150">
        <f t="shared" si="28"/>
        <v>11</v>
      </c>
      <c r="BE39" s="150">
        <f t="shared" si="28"/>
        <v>12</v>
      </c>
      <c r="BF39" s="150">
        <f t="shared" si="28"/>
        <v>1</v>
      </c>
      <c r="BG39" s="150">
        <f t="shared" si="28"/>
        <v>2</v>
      </c>
      <c r="BH39" s="150">
        <f t="shared" si="28"/>
        <v>3</v>
      </c>
      <c r="BI39" s="150">
        <f t="shared" si="28"/>
        <v>4</v>
      </c>
      <c r="BJ39" s="150">
        <f t="shared" si="28"/>
        <v>5</v>
      </c>
      <c r="BK39" s="150">
        <f t="shared" si="28"/>
        <v>6</v>
      </c>
      <c r="BL39" s="150">
        <f t="shared" si="28"/>
        <v>7</v>
      </c>
      <c r="BM39" s="150">
        <f t="shared" si="28"/>
        <v>8</v>
      </c>
      <c r="BN39" s="150">
        <f t="shared" si="28"/>
        <v>9</v>
      </c>
      <c r="BO39" s="150">
        <f t="shared" si="28"/>
        <v>10</v>
      </c>
      <c r="BP39" s="150">
        <f t="shared" si="28"/>
        <v>11</v>
      </c>
      <c r="BQ39" s="150">
        <f t="shared" si="28"/>
        <v>12</v>
      </c>
      <c r="BR39" s="150">
        <f t="shared" si="28"/>
        <v>1</v>
      </c>
      <c r="BS39" s="150">
        <f t="shared" si="28"/>
        <v>2</v>
      </c>
      <c r="BT39" s="150">
        <f t="shared" si="28"/>
        <v>3</v>
      </c>
      <c r="BU39" s="150">
        <f t="shared" si="28"/>
        <v>4</v>
      </c>
      <c r="BV39" s="150">
        <f t="shared" si="28"/>
        <v>5</v>
      </c>
      <c r="BW39" s="150">
        <f t="shared" si="28"/>
        <v>6</v>
      </c>
      <c r="BX39" s="150">
        <f t="shared" ref="BX39:CE39" si="29" xml:space="preserve"> MONTH(BX38)</f>
        <v>7</v>
      </c>
      <c r="BY39" s="150">
        <f t="shared" si="29"/>
        <v>8</v>
      </c>
      <c r="BZ39" s="150">
        <f t="shared" si="29"/>
        <v>9</v>
      </c>
      <c r="CA39" s="150">
        <f t="shared" si="29"/>
        <v>10</v>
      </c>
      <c r="CB39" s="150">
        <f t="shared" si="29"/>
        <v>11</v>
      </c>
      <c r="CC39" s="150">
        <f t="shared" si="29"/>
        <v>12</v>
      </c>
      <c r="CD39" s="150">
        <f t="shared" si="29"/>
        <v>1</v>
      </c>
      <c r="CE39" s="150">
        <f t="shared" si="29"/>
        <v>2</v>
      </c>
      <c r="CF39" s="150">
        <f t="shared" ref="CF39" si="30" xml:space="preserve"> MONTH(CF38)</f>
        <v>3</v>
      </c>
    </row>
    <row r="40" spans="1:84" x14ac:dyDescent="0.25">
      <c r="A40" s="118"/>
      <c r="B40" s="118"/>
      <c r="C40" s="185"/>
      <c r="D40" s="19"/>
      <c r="E40" s="17"/>
      <c r="F40" s="17"/>
      <c r="G40" s="17"/>
      <c r="H40" s="17"/>
      <c r="I40" s="17"/>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19"/>
      <c r="CA40" s="19"/>
      <c r="CB40" s="19"/>
      <c r="CC40" s="19"/>
      <c r="CD40" s="19"/>
      <c r="CE40" s="19"/>
      <c r="CF40" s="19"/>
    </row>
    <row r="41" spans="1:84" x14ac:dyDescent="0.25">
      <c r="A41" s="118"/>
      <c r="B41" s="118"/>
      <c r="C41" s="185"/>
      <c r="D41" s="19"/>
      <c r="E41" s="17"/>
      <c r="F41" s="17"/>
      <c r="G41" s="17"/>
      <c r="H41" s="17"/>
      <c r="I41" s="17"/>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9"/>
      <c r="CC41" s="19"/>
      <c r="CD41" s="19"/>
      <c r="CE41" s="19"/>
      <c r="CF41" s="19"/>
    </row>
    <row r="42" spans="1:84" ht="13.2" customHeight="1" x14ac:dyDescent="0.25">
      <c r="A42" s="304" t="s">
        <v>74</v>
      </c>
      <c r="B42" s="305"/>
      <c r="C42" s="304"/>
      <c r="D42" s="306"/>
      <c r="E42" s="306"/>
      <c r="F42" s="307"/>
      <c r="G42" s="308"/>
      <c r="H42" s="306"/>
      <c r="I42" s="306"/>
      <c r="J42" s="403"/>
      <c r="K42" s="403"/>
      <c r="L42" s="403"/>
      <c r="M42" s="403"/>
      <c r="N42" s="403"/>
      <c r="O42" s="403"/>
      <c r="P42" s="403"/>
      <c r="Q42" s="403"/>
      <c r="R42" s="403"/>
      <c r="S42" s="403"/>
      <c r="T42" s="403"/>
      <c r="U42" s="403"/>
      <c r="V42" s="403"/>
      <c r="W42" s="403"/>
      <c r="X42" s="403"/>
      <c r="Y42" s="403"/>
      <c r="Z42" s="403"/>
      <c r="AA42" s="403"/>
      <c r="AB42" s="403"/>
      <c r="AC42" s="403"/>
      <c r="AD42" s="403"/>
      <c r="AE42" s="403"/>
      <c r="AF42" s="403"/>
      <c r="AG42" s="403"/>
      <c r="AH42" s="403"/>
      <c r="AI42" s="403"/>
      <c r="AJ42" s="403"/>
      <c r="AK42" s="403"/>
      <c r="AL42" s="403"/>
      <c r="AM42" s="403"/>
      <c r="AN42" s="403"/>
      <c r="AO42" s="403"/>
      <c r="AP42" s="403"/>
      <c r="AQ42" s="403"/>
      <c r="AR42" s="403"/>
      <c r="AS42" s="403"/>
      <c r="AT42" s="403"/>
      <c r="AU42" s="403"/>
      <c r="AV42" s="403"/>
      <c r="AW42" s="403"/>
      <c r="AX42" s="403"/>
      <c r="AY42" s="403"/>
      <c r="AZ42" s="403"/>
      <c r="BA42" s="403"/>
      <c r="BB42" s="403"/>
      <c r="BC42" s="403"/>
      <c r="BD42" s="403"/>
      <c r="BE42" s="403"/>
      <c r="BF42" s="403"/>
      <c r="BG42" s="403"/>
      <c r="BH42" s="403"/>
      <c r="BI42" s="403"/>
      <c r="BJ42" s="403"/>
      <c r="BK42" s="403"/>
      <c r="BL42" s="403"/>
      <c r="BM42" s="403"/>
      <c r="BN42" s="403"/>
      <c r="BO42" s="403"/>
      <c r="BP42" s="403"/>
      <c r="BQ42" s="403"/>
      <c r="BR42" s="403"/>
      <c r="BS42" s="403"/>
      <c r="BT42" s="403"/>
      <c r="BU42" s="403"/>
      <c r="BV42" s="403"/>
      <c r="BW42" s="403"/>
      <c r="BX42" s="403"/>
      <c r="BY42" s="403"/>
      <c r="BZ42" s="403"/>
      <c r="CA42" s="403"/>
      <c r="CB42" s="403"/>
      <c r="CC42" s="403"/>
      <c r="CD42" s="403"/>
      <c r="CE42" s="403"/>
      <c r="CF42" s="403"/>
    </row>
    <row r="43" spans="1:84" x14ac:dyDescent="0.25">
      <c r="A43" s="190"/>
      <c r="B43" s="190"/>
      <c r="C43" s="244"/>
      <c r="D43" s="190"/>
      <c r="E43" s="190"/>
      <c r="F43" s="190"/>
      <c r="G43" s="190"/>
      <c r="H43" s="190"/>
      <c r="I43" s="190"/>
      <c r="J43" s="410"/>
      <c r="K43" s="410"/>
      <c r="L43" s="410"/>
      <c r="M43" s="410"/>
      <c r="N43" s="410"/>
      <c r="O43" s="410"/>
      <c r="P43" s="410"/>
      <c r="Q43" s="410"/>
      <c r="R43" s="410"/>
      <c r="S43" s="410"/>
      <c r="T43" s="410"/>
      <c r="U43" s="410"/>
      <c r="V43" s="410"/>
      <c r="W43" s="410"/>
      <c r="X43" s="410"/>
      <c r="Y43" s="410"/>
      <c r="Z43" s="410"/>
      <c r="AA43" s="410"/>
      <c r="AB43" s="410"/>
      <c r="AC43" s="410"/>
      <c r="AD43" s="410"/>
      <c r="AE43" s="410"/>
      <c r="AF43" s="410"/>
      <c r="AG43" s="410"/>
      <c r="AH43" s="410"/>
      <c r="AI43" s="410"/>
      <c r="AJ43" s="410"/>
      <c r="AK43" s="410"/>
      <c r="AL43" s="410"/>
      <c r="AM43" s="410"/>
      <c r="AN43" s="410"/>
      <c r="AO43" s="410"/>
      <c r="AP43" s="410"/>
      <c r="AQ43" s="410"/>
      <c r="AR43" s="410"/>
      <c r="AS43" s="410"/>
      <c r="AT43" s="410"/>
      <c r="AU43" s="410"/>
      <c r="AV43" s="410"/>
      <c r="AW43" s="410"/>
      <c r="AX43" s="410"/>
      <c r="AY43" s="410"/>
      <c r="AZ43" s="410"/>
      <c r="BA43" s="410"/>
      <c r="BB43" s="410"/>
      <c r="BC43" s="410"/>
      <c r="BD43" s="410"/>
      <c r="BE43" s="410"/>
      <c r="BF43" s="410"/>
      <c r="BG43" s="410"/>
      <c r="BH43" s="410"/>
      <c r="BI43" s="410"/>
      <c r="BJ43" s="410"/>
      <c r="BK43" s="410"/>
      <c r="BL43" s="410"/>
      <c r="BM43" s="410"/>
      <c r="BN43" s="410"/>
      <c r="BO43" s="410"/>
      <c r="BP43" s="410"/>
      <c r="BQ43" s="410"/>
      <c r="BR43" s="410"/>
      <c r="BS43" s="410"/>
      <c r="BT43" s="410"/>
      <c r="BU43" s="410"/>
      <c r="BV43" s="410"/>
      <c r="BW43" s="410"/>
      <c r="BX43" s="410"/>
      <c r="BY43" s="410"/>
      <c r="BZ43" s="410"/>
      <c r="CA43" s="410"/>
      <c r="CB43" s="410"/>
      <c r="CC43" s="410"/>
      <c r="CD43" s="410"/>
      <c r="CE43" s="410"/>
      <c r="CF43" s="410"/>
    </row>
    <row r="44" spans="1:84" x14ac:dyDescent="0.25">
      <c r="A44" s="4"/>
      <c r="B44" s="134" t="s">
        <v>13</v>
      </c>
      <c r="D44" s="6"/>
      <c r="E44" s="7"/>
      <c r="F44" s="7"/>
      <c r="G44" s="8"/>
      <c r="H44" s="8"/>
      <c r="I44" s="8"/>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row>
    <row r="45" spans="1:84" x14ac:dyDescent="0.25">
      <c r="A45" s="11"/>
      <c r="B45" s="185"/>
      <c r="D45" s="19"/>
      <c r="E45" s="17"/>
      <c r="F45" s="17"/>
      <c r="G45" s="17"/>
      <c r="H45" s="17"/>
      <c r="I45" s="17"/>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c r="CB45" s="19"/>
      <c r="CC45" s="19"/>
      <c r="CD45" s="19"/>
      <c r="CE45" s="19"/>
      <c r="CF45" s="19"/>
    </row>
    <row r="46" spans="1:84" x14ac:dyDescent="0.25">
      <c r="B46" s="179"/>
      <c r="E46" s="50" t="str">
        <f xml:space="preserve"> SetUp!E$12</f>
        <v>Forecast start date</v>
      </c>
      <c r="F46" s="587">
        <f xml:space="preserve"> SetUp!F$12</f>
        <v>43556</v>
      </c>
      <c r="G46" s="50" t="str">
        <f xml:space="preserve"> SetUp!G$12</f>
        <v>date</v>
      </c>
      <c r="H46" s="50" t="str">
        <f xml:space="preserve"> SetUp!H$12</f>
        <v>Must be the first day of a month and at least a month after the 'Model start date'</v>
      </c>
      <c r="I46" s="50">
        <f xml:space="preserve"> SetUp!I$12</f>
        <v>0</v>
      </c>
      <c r="AE46" s="334"/>
      <c r="AF46" s="334"/>
      <c r="AG46" s="334"/>
      <c r="AH46" s="334"/>
      <c r="AI46" s="334"/>
      <c r="AQ46" s="334"/>
      <c r="AR46" s="334"/>
      <c r="AS46" s="334"/>
      <c r="AT46" s="334"/>
      <c r="AU46" s="334"/>
      <c r="AV46" s="334"/>
      <c r="AW46" s="334"/>
      <c r="AX46" s="334"/>
      <c r="AY46" s="334"/>
      <c r="AZ46" s="334"/>
      <c r="BA46" s="334"/>
      <c r="BB46" s="334"/>
      <c r="BC46" s="334"/>
      <c r="BD46" s="334"/>
      <c r="BE46" s="334"/>
      <c r="BF46" s="334"/>
      <c r="BG46" s="334"/>
      <c r="BH46" s="334"/>
      <c r="BI46" s="334"/>
      <c r="BJ46" s="334"/>
      <c r="BK46" s="334"/>
      <c r="BL46" s="334"/>
      <c r="BM46" s="334"/>
      <c r="BN46" s="334"/>
      <c r="BO46" s="334"/>
      <c r="BP46" s="334"/>
      <c r="BQ46" s="334"/>
      <c r="BR46" s="334"/>
      <c r="BS46" s="334"/>
      <c r="BT46" s="334"/>
      <c r="BU46" s="334"/>
      <c r="BV46" s="334"/>
      <c r="BW46" s="334"/>
      <c r="BX46" s="334"/>
      <c r="BY46" s="334"/>
      <c r="BZ46" s="334"/>
      <c r="CA46" s="334"/>
      <c r="CB46" s="334"/>
      <c r="CC46" s="334"/>
      <c r="CD46" s="334"/>
      <c r="CE46" s="334"/>
      <c r="CF46" s="334"/>
    </row>
    <row r="47" spans="1:84" x14ac:dyDescent="0.25">
      <c r="B47" s="179"/>
      <c r="E47" s="29" t="str">
        <f t="shared" ref="E47:AJ47" si="31" xml:space="preserve"> E$33</f>
        <v>Model period ending</v>
      </c>
      <c r="F47" s="29">
        <f t="shared" si="31"/>
        <v>0</v>
      </c>
      <c r="G47" s="29" t="str">
        <f t="shared" si="31"/>
        <v>date</v>
      </c>
      <c r="H47" s="29">
        <f t="shared" si="31"/>
        <v>0</v>
      </c>
      <c r="I47" s="29">
        <f t="shared" si="31"/>
        <v>0</v>
      </c>
      <c r="J47" s="411">
        <f t="shared" si="31"/>
        <v>0</v>
      </c>
      <c r="K47" s="411">
        <f t="shared" si="31"/>
        <v>0</v>
      </c>
      <c r="L47" s="89">
        <f t="shared" si="31"/>
        <v>43190</v>
      </c>
      <c r="M47" s="89">
        <f t="shared" si="31"/>
        <v>43220</v>
      </c>
      <c r="N47" s="89">
        <f t="shared" si="31"/>
        <v>43251</v>
      </c>
      <c r="O47" s="89">
        <f t="shared" si="31"/>
        <v>43281</v>
      </c>
      <c r="P47" s="89">
        <f t="shared" si="31"/>
        <v>43312</v>
      </c>
      <c r="Q47" s="89">
        <f t="shared" si="31"/>
        <v>43343</v>
      </c>
      <c r="R47" s="89">
        <f t="shared" si="31"/>
        <v>43373</v>
      </c>
      <c r="S47" s="89">
        <f t="shared" si="31"/>
        <v>43404</v>
      </c>
      <c r="T47" s="89">
        <f t="shared" si="31"/>
        <v>43434</v>
      </c>
      <c r="U47" s="89">
        <f t="shared" si="31"/>
        <v>43465</v>
      </c>
      <c r="V47" s="89">
        <f t="shared" si="31"/>
        <v>43496</v>
      </c>
      <c r="W47" s="89">
        <f t="shared" si="31"/>
        <v>43524</v>
      </c>
      <c r="X47" s="89">
        <f t="shared" si="31"/>
        <v>43555</v>
      </c>
      <c r="Y47" s="89">
        <f t="shared" si="31"/>
        <v>43585</v>
      </c>
      <c r="Z47" s="89">
        <f t="shared" si="31"/>
        <v>43616</v>
      </c>
      <c r="AA47" s="89">
        <f t="shared" si="31"/>
        <v>43646</v>
      </c>
      <c r="AB47" s="89">
        <f t="shared" si="31"/>
        <v>43677</v>
      </c>
      <c r="AC47" s="89">
        <f t="shared" si="31"/>
        <v>43708</v>
      </c>
      <c r="AD47" s="89">
        <f t="shared" si="31"/>
        <v>43738</v>
      </c>
      <c r="AE47" s="89">
        <f t="shared" si="31"/>
        <v>43769</v>
      </c>
      <c r="AF47" s="89">
        <f t="shared" si="31"/>
        <v>43799</v>
      </c>
      <c r="AG47" s="89">
        <f t="shared" si="31"/>
        <v>43830</v>
      </c>
      <c r="AH47" s="89">
        <f t="shared" si="31"/>
        <v>43861</v>
      </c>
      <c r="AI47" s="89">
        <f t="shared" si="31"/>
        <v>43890</v>
      </c>
      <c r="AJ47" s="89">
        <f t="shared" si="31"/>
        <v>43921</v>
      </c>
      <c r="AK47" s="89">
        <f t="shared" ref="AK47:BP47" si="32" xml:space="preserve"> AK$33</f>
        <v>43951</v>
      </c>
      <c r="AL47" s="89">
        <f t="shared" si="32"/>
        <v>43982</v>
      </c>
      <c r="AM47" s="89">
        <f t="shared" si="32"/>
        <v>44012</v>
      </c>
      <c r="AN47" s="89">
        <f t="shared" si="32"/>
        <v>44043</v>
      </c>
      <c r="AO47" s="89">
        <f t="shared" si="32"/>
        <v>44074</v>
      </c>
      <c r="AP47" s="89">
        <f t="shared" si="32"/>
        <v>44104</v>
      </c>
      <c r="AQ47" s="89">
        <f t="shared" si="32"/>
        <v>44135</v>
      </c>
      <c r="AR47" s="89">
        <f t="shared" si="32"/>
        <v>44165</v>
      </c>
      <c r="AS47" s="89">
        <f t="shared" si="32"/>
        <v>44196</v>
      </c>
      <c r="AT47" s="89">
        <f t="shared" si="32"/>
        <v>44227</v>
      </c>
      <c r="AU47" s="89">
        <f t="shared" si="32"/>
        <v>44255</v>
      </c>
      <c r="AV47" s="89">
        <f t="shared" si="32"/>
        <v>44286</v>
      </c>
      <c r="AW47" s="89">
        <f t="shared" si="32"/>
        <v>44316</v>
      </c>
      <c r="AX47" s="89">
        <f t="shared" si="32"/>
        <v>44347</v>
      </c>
      <c r="AY47" s="89">
        <f t="shared" si="32"/>
        <v>44377</v>
      </c>
      <c r="AZ47" s="89">
        <f t="shared" si="32"/>
        <v>44408</v>
      </c>
      <c r="BA47" s="89">
        <f t="shared" si="32"/>
        <v>44439</v>
      </c>
      <c r="BB47" s="89">
        <f t="shared" si="32"/>
        <v>44469</v>
      </c>
      <c r="BC47" s="89">
        <f t="shared" si="32"/>
        <v>44500</v>
      </c>
      <c r="BD47" s="89">
        <f t="shared" si="32"/>
        <v>44530</v>
      </c>
      <c r="BE47" s="89">
        <f t="shared" si="32"/>
        <v>44561</v>
      </c>
      <c r="BF47" s="89">
        <f t="shared" si="32"/>
        <v>44592</v>
      </c>
      <c r="BG47" s="89">
        <f t="shared" si="32"/>
        <v>44620</v>
      </c>
      <c r="BH47" s="89">
        <f t="shared" si="32"/>
        <v>44651</v>
      </c>
      <c r="BI47" s="89">
        <f t="shared" si="32"/>
        <v>44681</v>
      </c>
      <c r="BJ47" s="89">
        <f t="shared" si="32"/>
        <v>44712</v>
      </c>
      <c r="BK47" s="89">
        <f t="shared" si="32"/>
        <v>44742</v>
      </c>
      <c r="BL47" s="89">
        <f t="shared" si="32"/>
        <v>44773</v>
      </c>
      <c r="BM47" s="89">
        <f t="shared" si="32"/>
        <v>44804</v>
      </c>
      <c r="BN47" s="89">
        <f t="shared" si="32"/>
        <v>44834</v>
      </c>
      <c r="BO47" s="89">
        <f t="shared" si="32"/>
        <v>44865</v>
      </c>
      <c r="BP47" s="89">
        <f t="shared" si="32"/>
        <v>44895</v>
      </c>
      <c r="BQ47" s="89">
        <f t="shared" ref="BQ47:CF47" si="33" xml:space="preserve"> BQ$33</f>
        <v>44926</v>
      </c>
      <c r="BR47" s="89">
        <f t="shared" si="33"/>
        <v>44957</v>
      </c>
      <c r="BS47" s="89">
        <f t="shared" si="33"/>
        <v>44985</v>
      </c>
      <c r="BT47" s="89">
        <f t="shared" si="33"/>
        <v>45016</v>
      </c>
      <c r="BU47" s="89">
        <f t="shared" si="33"/>
        <v>45046</v>
      </c>
      <c r="BV47" s="89">
        <f t="shared" si="33"/>
        <v>45077</v>
      </c>
      <c r="BW47" s="89">
        <f t="shared" si="33"/>
        <v>45107</v>
      </c>
      <c r="BX47" s="89">
        <f t="shared" si="33"/>
        <v>45138</v>
      </c>
      <c r="BY47" s="89">
        <f t="shared" si="33"/>
        <v>45169</v>
      </c>
      <c r="BZ47" s="89">
        <f t="shared" si="33"/>
        <v>45199</v>
      </c>
      <c r="CA47" s="89">
        <f t="shared" si="33"/>
        <v>45230</v>
      </c>
      <c r="CB47" s="89">
        <f t="shared" si="33"/>
        <v>45260</v>
      </c>
      <c r="CC47" s="89">
        <f t="shared" si="33"/>
        <v>45291</v>
      </c>
      <c r="CD47" s="89">
        <f t="shared" si="33"/>
        <v>45322</v>
      </c>
      <c r="CE47" s="89">
        <f t="shared" si="33"/>
        <v>45351</v>
      </c>
      <c r="CF47" s="89">
        <f t="shared" si="33"/>
        <v>45382</v>
      </c>
    </row>
    <row r="48" spans="1:84" x14ac:dyDescent="0.25">
      <c r="B48" s="179"/>
      <c r="E48" s="51" t="s">
        <v>13</v>
      </c>
      <c r="F48" s="51"/>
      <c r="G48" s="51" t="s">
        <v>3</v>
      </c>
      <c r="H48" s="331"/>
      <c r="I48" s="51"/>
      <c r="J48" s="654">
        <f xml:space="preserve"> SUM(L48:CF48)</f>
        <v>13</v>
      </c>
      <c r="K48" s="654"/>
      <c r="L48" s="654">
        <f t="shared" ref="L48:AQ48" si="34" xml:space="preserve"> IF(L47 &lt;= $F46, 1, 0)</f>
        <v>1</v>
      </c>
      <c r="M48" s="654">
        <f t="shared" si="34"/>
        <v>1</v>
      </c>
      <c r="N48" s="654">
        <f t="shared" si="34"/>
        <v>1</v>
      </c>
      <c r="O48" s="654">
        <f t="shared" si="34"/>
        <v>1</v>
      </c>
      <c r="P48" s="654">
        <f t="shared" si="34"/>
        <v>1</v>
      </c>
      <c r="Q48" s="654">
        <f t="shared" si="34"/>
        <v>1</v>
      </c>
      <c r="R48" s="654">
        <f t="shared" si="34"/>
        <v>1</v>
      </c>
      <c r="S48" s="654">
        <f t="shared" si="34"/>
        <v>1</v>
      </c>
      <c r="T48" s="654">
        <f xml:space="preserve"> IF(T47 &lt;= $F46, 1, 0)</f>
        <v>1</v>
      </c>
      <c r="U48" s="654">
        <f t="shared" si="34"/>
        <v>1</v>
      </c>
      <c r="V48" s="654">
        <f t="shared" si="34"/>
        <v>1</v>
      </c>
      <c r="W48" s="654">
        <f t="shared" si="34"/>
        <v>1</v>
      </c>
      <c r="X48" s="654">
        <f t="shared" si="34"/>
        <v>1</v>
      </c>
      <c r="Y48" s="654">
        <f t="shared" si="34"/>
        <v>0</v>
      </c>
      <c r="Z48" s="654">
        <f t="shared" si="34"/>
        <v>0</v>
      </c>
      <c r="AA48" s="654">
        <f t="shared" si="34"/>
        <v>0</v>
      </c>
      <c r="AB48" s="654">
        <f t="shared" si="34"/>
        <v>0</v>
      </c>
      <c r="AC48" s="654">
        <f t="shared" si="34"/>
        <v>0</v>
      </c>
      <c r="AD48" s="654">
        <f t="shared" si="34"/>
        <v>0</v>
      </c>
      <c r="AE48" s="654">
        <f t="shared" si="34"/>
        <v>0</v>
      </c>
      <c r="AF48" s="654">
        <f t="shared" si="34"/>
        <v>0</v>
      </c>
      <c r="AG48" s="654">
        <f t="shared" si="34"/>
        <v>0</v>
      </c>
      <c r="AH48" s="654">
        <f t="shared" si="34"/>
        <v>0</v>
      </c>
      <c r="AI48" s="654">
        <f t="shared" si="34"/>
        <v>0</v>
      </c>
      <c r="AJ48" s="654">
        <f t="shared" si="34"/>
        <v>0</v>
      </c>
      <c r="AK48" s="654">
        <f t="shared" si="34"/>
        <v>0</v>
      </c>
      <c r="AL48" s="654">
        <f t="shared" si="34"/>
        <v>0</v>
      </c>
      <c r="AM48" s="654">
        <f t="shared" si="34"/>
        <v>0</v>
      </c>
      <c r="AN48" s="654">
        <f t="shared" si="34"/>
        <v>0</v>
      </c>
      <c r="AO48" s="654">
        <f t="shared" si="34"/>
        <v>0</v>
      </c>
      <c r="AP48" s="654">
        <f t="shared" si="34"/>
        <v>0</v>
      </c>
      <c r="AQ48" s="654">
        <f t="shared" si="34"/>
        <v>0</v>
      </c>
      <c r="AR48" s="654">
        <f t="shared" ref="AR48:BW48" si="35" xml:space="preserve"> IF(AR47 &lt;= $F46, 1, 0)</f>
        <v>0</v>
      </c>
      <c r="AS48" s="654">
        <f t="shared" si="35"/>
        <v>0</v>
      </c>
      <c r="AT48" s="654">
        <f t="shared" si="35"/>
        <v>0</v>
      </c>
      <c r="AU48" s="654">
        <f t="shared" si="35"/>
        <v>0</v>
      </c>
      <c r="AV48" s="654">
        <f t="shared" si="35"/>
        <v>0</v>
      </c>
      <c r="AW48" s="654">
        <f t="shared" si="35"/>
        <v>0</v>
      </c>
      <c r="AX48" s="654">
        <f t="shared" si="35"/>
        <v>0</v>
      </c>
      <c r="AY48" s="654">
        <f t="shared" si="35"/>
        <v>0</v>
      </c>
      <c r="AZ48" s="654">
        <f t="shared" si="35"/>
        <v>0</v>
      </c>
      <c r="BA48" s="654">
        <f t="shared" si="35"/>
        <v>0</v>
      </c>
      <c r="BB48" s="654">
        <f t="shared" si="35"/>
        <v>0</v>
      </c>
      <c r="BC48" s="654">
        <f t="shared" si="35"/>
        <v>0</v>
      </c>
      <c r="BD48" s="654">
        <f t="shared" si="35"/>
        <v>0</v>
      </c>
      <c r="BE48" s="654">
        <f t="shared" si="35"/>
        <v>0</v>
      </c>
      <c r="BF48" s="654">
        <f t="shared" si="35"/>
        <v>0</v>
      </c>
      <c r="BG48" s="654">
        <f t="shared" si="35"/>
        <v>0</v>
      </c>
      <c r="BH48" s="654">
        <f t="shared" si="35"/>
        <v>0</v>
      </c>
      <c r="BI48" s="654">
        <f t="shared" si="35"/>
        <v>0</v>
      </c>
      <c r="BJ48" s="654">
        <f t="shared" si="35"/>
        <v>0</v>
      </c>
      <c r="BK48" s="654">
        <f t="shared" si="35"/>
        <v>0</v>
      </c>
      <c r="BL48" s="654">
        <f t="shared" si="35"/>
        <v>0</v>
      </c>
      <c r="BM48" s="654">
        <f t="shared" si="35"/>
        <v>0</v>
      </c>
      <c r="BN48" s="654">
        <f t="shared" si="35"/>
        <v>0</v>
      </c>
      <c r="BO48" s="654">
        <f t="shared" si="35"/>
        <v>0</v>
      </c>
      <c r="BP48" s="654">
        <f t="shared" si="35"/>
        <v>0</v>
      </c>
      <c r="BQ48" s="654">
        <f t="shared" si="35"/>
        <v>0</v>
      </c>
      <c r="BR48" s="654">
        <f t="shared" si="35"/>
        <v>0</v>
      </c>
      <c r="BS48" s="654">
        <f t="shared" si="35"/>
        <v>0</v>
      </c>
      <c r="BT48" s="654">
        <f t="shared" si="35"/>
        <v>0</v>
      </c>
      <c r="BU48" s="654">
        <f t="shared" si="35"/>
        <v>0</v>
      </c>
      <c r="BV48" s="654">
        <f t="shared" si="35"/>
        <v>0</v>
      </c>
      <c r="BW48" s="654">
        <f t="shared" si="35"/>
        <v>0</v>
      </c>
      <c r="BX48" s="654">
        <f t="shared" ref="BX48:CE48" si="36" xml:space="preserve"> IF(BX47 &lt;= $F46, 1, 0)</f>
        <v>0</v>
      </c>
      <c r="BY48" s="654">
        <f t="shared" si="36"/>
        <v>0</v>
      </c>
      <c r="BZ48" s="654">
        <f t="shared" si="36"/>
        <v>0</v>
      </c>
      <c r="CA48" s="654">
        <f t="shared" si="36"/>
        <v>0</v>
      </c>
      <c r="CB48" s="654">
        <f t="shared" si="36"/>
        <v>0</v>
      </c>
      <c r="CC48" s="654">
        <f t="shared" si="36"/>
        <v>0</v>
      </c>
      <c r="CD48" s="654">
        <f t="shared" si="36"/>
        <v>0</v>
      </c>
      <c r="CE48" s="654">
        <f t="shared" si="36"/>
        <v>0</v>
      </c>
      <c r="CF48" s="654">
        <f t="shared" ref="CF48" si="37" xml:space="preserve"> IF(CF47 &lt;= $F46, 1, 0)</f>
        <v>0</v>
      </c>
    </row>
    <row r="49" spans="1:84" x14ac:dyDescent="0.25">
      <c r="A49" s="116"/>
      <c r="B49" s="179"/>
      <c r="D49" s="114"/>
      <c r="E49" s="115"/>
      <c r="F49" s="115"/>
      <c r="G49" s="115"/>
      <c r="H49" s="115"/>
      <c r="I49" s="115"/>
      <c r="AE49" s="334"/>
      <c r="AF49" s="334"/>
      <c r="AG49" s="334"/>
      <c r="AH49" s="334"/>
      <c r="AI49" s="334"/>
      <c r="AQ49" s="334"/>
      <c r="AR49" s="334"/>
      <c r="AS49" s="334"/>
      <c r="AT49" s="334"/>
      <c r="AU49" s="334"/>
      <c r="AV49" s="334"/>
      <c r="AW49" s="334"/>
      <c r="AX49" s="334"/>
      <c r="AY49" s="334"/>
      <c r="AZ49" s="334"/>
      <c r="BA49" s="334"/>
      <c r="BB49" s="334"/>
      <c r="BC49" s="334"/>
      <c r="BD49" s="334"/>
      <c r="BE49" s="334"/>
      <c r="BF49" s="334"/>
      <c r="BG49" s="334"/>
      <c r="BH49" s="334"/>
      <c r="BI49" s="334"/>
      <c r="BJ49" s="334"/>
      <c r="BK49" s="334"/>
      <c r="BL49" s="334"/>
      <c r="BM49" s="334"/>
      <c r="BN49" s="334"/>
      <c r="BO49" s="334"/>
      <c r="BP49" s="334"/>
      <c r="BQ49" s="334"/>
      <c r="BR49" s="334"/>
      <c r="BS49" s="334"/>
      <c r="BT49" s="334"/>
      <c r="BU49" s="334"/>
      <c r="BV49" s="334"/>
      <c r="BW49" s="334"/>
      <c r="BX49" s="334"/>
      <c r="BY49" s="334"/>
      <c r="BZ49" s="334"/>
      <c r="CA49" s="334"/>
      <c r="CB49" s="334"/>
      <c r="CC49" s="334"/>
      <c r="CD49" s="334"/>
      <c r="CE49" s="334"/>
      <c r="CF49" s="334"/>
    </row>
    <row r="50" spans="1:84" x14ac:dyDescent="0.25">
      <c r="A50" s="116"/>
      <c r="B50" s="179"/>
      <c r="D50" s="114"/>
      <c r="E50" s="115"/>
      <c r="F50" s="115"/>
      <c r="G50" s="115"/>
      <c r="H50" s="115"/>
      <c r="I50" s="115"/>
      <c r="AE50" s="334"/>
      <c r="AF50" s="334"/>
      <c r="AG50" s="334"/>
      <c r="AH50" s="334"/>
      <c r="AI50" s="334"/>
      <c r="AQ50" s="334"/>
      <c r="AR50" s="334"/>
      <c r="AS50" s="334"/>
      <c r="AT50" s="334"/>
      <c r="AU50" s="334"/>
      <c r="AV50" s="334"/>
      <c r="AW50" s="334"/>
      <c r="AX50" s="334"/>
      <c r="AY50" s="334"/>
      <c r="AZ50" s="334"/>
      <c r="BA50" s="334"/>
      <c r="BB50" s="334"/>
      <c r="BC50" s="334"/>
      <c r="BD50" s="334"/>
      <c r="BE50" s="334"/>
      <c r="BF50" s="334"/>
      <c r="BG50" s="334"/>
      <c r="BH50" s="334"/>
      <c r="BI50" s="334"/>
      <c r="BJ50" s="334"/>
      <c r="BK50" s="334"/>
      <c r="BL50" s="334"/>
      <c r="BM50" s="334"/>
      <c r="BN50" s="334"/>
      <c r="BO50" s="334"/>
      <c r="BP50" s="334"/>
      <c r="BQ50" s="334"/>
      <c r="BR50" s="334"/>
      <c r="BS50" s="334"/>
      <c r="BT50" s="334"/>
      <c r="BU50" s="334"/>
      <c r="BV50" s="334"/>
      <c r="BW50" s="334"/>
      <c r="BX50" s="334"/>
      <c r="BY50" s="334"/>
      <c r="BZ50" s="334"/>
      <c r="CA50" s="334"/>
      <c r="CB50" s="334"/>
      <c r="CC50" s="334"/>
      <c r="CD50" s="334"/>
      <c r="CE50" s="334"/>
      <c r="CF50" s="334"/>
    </row>
    <row r="51" spans="1:84" x14ac:dyDescent="0.25">
      <c r="A51" s="4"/>
      <c r="B51" s="134" t="s">
        <v>75</v>
      </c>
      <c r="D51" s="6"/>
      <c r="E51" s="7"/>
      <c r="F51" s="7"/>
      <c r="G51" s="8"/>
      <c r="H51" s="8"/>
      <c r="I51" s="8"/>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row>
    <row r="52" spans="1:84" x14ac:dyDescent="0.25">
      <c r="A52" s="11"/>
      <c r="B52" s="102"/>
      <c r="D52" s="19"/>
      <c r="E52" s="17"/>
      <c r="F52" s="17"/>
      <c r="G52" s="17"/>
      <c r="H52" s="17"/>
      <c r="I52" s="17"/>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19"/>
      <c r="BS52" s="19"/>
      <c r="BT52" s="19"/>
      <c r="BU52" s="19"/>
      <c r="BV52" s="19"/>
      <c r="BW52" s="19"/>
      <c r="BX52" s="19"/>
      <c r="BY52" s="19"/>
      <c r="BZ52" s="19"/>
      <c r="CA52" s="19"/>
      <c r="CB52" s="19"/>
      <c r="CC52" s="19"/>
      <c r="CD52" s="19"/>
      <c r="CE52" s="19"/>
      <c r="CF52" s="19"/>
    </row>
    <row r="53" spans="1:84" x14ac:dyDescent="0.25">
      <c r="A53" s="16"/>
      <c r="B53" s="137"/>
      <c r="D53" s="31"/>
      <c r="E53" s="50" t="str">
        <f xml:space="preserve"> SetUp!E$12</f>
        <v>Forecast start date</v>
      </c>
      <c r="F53" s="587">
        <f xml:space="preserve"> SetUp!F$12</f>
        <v>43556</v>
      </c>
      <c r="G53" s="50" t="str">
        <f xml:space="preserve"> SetUp!G$12</f>
        <v>date</v>
      </c>
      <c r="H53" s="50" t="str">
        <f xml:space="preserve"> SetUp!H$12</f>
        <v>Must be the first day of a month and at least a month after the 'Model start date'</v>
      </c>
      <c r="I53" s="50">
        <f xml:space="preserve"> SetUp!I$12</f>
        <v>0</v>
      </c>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row>
    <row r="54" spans="1:84" x14ac:dyDescent="0.25">
      <c r="B54" s="188"/>
      <c r="E54" s="29" t="str">
        <f t="shared" ref="E54:AJ54" si="38" xml:space="preserve"> E$33</f>
        <v>Model period ending</v>
      </c>
      <c r="F54" s="29">
        <f t="shared" si="38"/>
        <v>0</v>
      </c>
      <c r="G54" s="29" t="str">
        <f t="shared" si="38"/>
        <v>date</v>
      </c>
      <c r="H54" s="29">
        <f t="shared" si="38"/>
        <v>0</v>
      </c>
      <c r="I54" s="29">
        <f t="shared" si="38"/>
        <v>0</v>
      </c>
      <c r="J54" s="411">
        <f t="shared" si="38"/>
        <v>0</v>
      </c>
      <c r="K54" s="411">
        <f t="shared" si="38"/>
        <v>0</v>
      </c>
      <c r="L54" s="89">
        <f t="shared" si="38"/>
        <v>43190</v>
      </c>
      <c r="M54" s="89">
        <f t="shared" si="38"/>
        <v>43220</v>
      </c>
      <c r="N54" s="89">
        <f t="shared" si="38"/>
        <v>43251</v>
      </c>
      <c r="O54" s="89">
        <f t="shared" si="38"/>
        <v>43281</v>
      </c>
      <c r="P54" s="89">
        <f t="shared" si="38"/>
        <v>43312</v>
      </c>
      <c r="Q54" s="89">
        <f t="shared" si="38"/>
        <v>43343</v>
      </c>
      <c r="R54" s="89">
        <f t="shared" si="38"/>
        <v>43373</v>
      </c>
      <c r="S54" s="89">
        <f t="shared" si="38"/>
        <v>43404</v>
      </c>
      <c r="T54" s="89">
        <f t="shared" si="38"/>
        <v>43434</v>
      </c>
      <c r="U54" s="89">
        <f t="shared" si="38"/>
        <v>43465</v>
      </c>
      <c r="V54" s="89">
        <f t="shared" si="38"/>
        <v>43496</v>
      </c>
      <c r="W54" s="89">
        <f t="shared" si="38"/>
        <v>43524</v>
      </c>
      <c r="X54" s="89">
        <f t="shared" si="38"/>
        <v>43555</v>
      </c>
      <c r="Y54" s="89">
        <f t="shared" si="38"/>
        <v>43585</v>
      </c>
      <c r="Z54" s="89">
        <f t="shared" si="38"/>
        <v>43616</v>
      </c>
      <c r="AA54" s="89">
        <f t="shared" si="38"/>
        <v>43646</v>
      </c>
      <c r="AB54" s="89">
        <f t="shared" si="38"/>
        <v>43677</v>
      </c>
      <c r="AC54" s="89">
        <f t="shared" si="38"/>
        <v>43708</v>
      </c>
      <c r="AD54" s="89">
        <f t="shared" si="38"/>
        <v>43738</v>
      </c>
      <c r="AE54" s="89">
        <f t="shared" si="38"/>
        <v>43769</v>
      </c>
      <c r="AF54" s="89">
        <f t="shared" si="38"/>
        <v>43799</v>
      </c>
      <c r="AG54" s="89">
        <f t="shared" si="38"/>
        <v>43830</v>
      </c>
      <c r="AH54" s="89">
        <f t="shared" si="38"/>
        <v>43861</v>
      </c>
      <c r="AI54" s="89">
        <f t="shared" si="38"/>
        <v>43890</v>
      </c>
      <c r="AJ54" s="89">
        <f t="shared" si="38"/>
        <v>43921</v>
      </c>
      <c r="AK54" s="89">
        <f t="shared" ref="AK54:BP54" si="39" xml:space="preserve"> AK$33</f>
        <v>43951</v>
      </c>
      <c r="AL54" s="89">
        <f t="shared" si="39"/>
        <v>43982</v>
      </c>
      <c r="AM54" s="89">
        <f t="shared" si="39"/>
        <v>44012</v>
      </c>
      <c r="AN54" s="89">
        <f t="shared" si="39"/>
        <v>44043</v>
      </c>
      <c r="AO54" s="89">
        <f t="shared" si="39"/>
        <v>44074</v>
      </c>
      <c r="AP54" s="89">
        <f t="shared" si="39"/>
        <v>44104</v>
      </c>
      <c r="AQ54" s="89">
        <f t="shared" si="39"/>
        <v>44135</v>
      </c>
      <c r="AR54" s="89">
        <f t="shared" si="39"/>
        <v>44165</v>
      </c>
      <c r="AS54" s="89">
        <f t="shared" si="39"/>
        <v>44196</v>
      </c>
      <c r="AT54" s="89">
        <f t="shared" si="39"/>
        <v>44227</v>
      </c>
      <c r="AU54" s="89">
        <f t="shared" si="39"/>
        <v>44255</v>
      </c>
      <c r="AV54" s="89">
        <f t="shared" si="39"/>
        <v>44286</v>
      </c>
      <c r="AW54" s="89">
        <f t="shared" si="39"/>
        <v>44316</v>
      </c>
      <c r="AX54" s="89">
        <f t="shared" si="39"/>
        <v>44347</v>
      </c>
      <c r="AY54" s="89">
        <f t="shared" si="39"/>
        <v>44377</v>
      </c>
      <c r="AZ54" s="89">
        <f t="shared" si="39"/>
        <v>44408</v>
      </c>
      <c r="BA54" s="89">
        <f t="shared" si="39"/>
        <v>44439</v>
      </c>
      <c r="BB54" s="89">
        <f t="shared" si="39"/>
        <v>44469</v>
      </c>
      <c r="BC54" s="89">
        <f t="shared" si="39"/>
        <v>44500</v>
      </c>
      <c r="BD54" s="89">
        <f t="shared" si="39"/>
        <v>44530</v>
      </c>
      <c r="BE54" s="89">
        <f t="shared" si="39"/>
        <v>44561</v>
      </c>
      <c r="BF54" s="89">
        <f t="shared" si="39"/>
        <v>44592</v>
      </c>
      <c r="BG54" s="89">
        <f t="shared" si="39"/>
        <v>44620</v>
      </c>
      <c r="BH54" s="89">
        <f t="shared" si="39"/>
        <v>44651</v>
      </c>
      <c r="BI54" s="89">
        <f t="shared" si="39"/>
        <v>44681</v>
      </c>
      <c r="BJ54" s="89">
        <f t="shared" si="39"/>
        <v>44712</v>
      </c>
      <c r="BK54" s="89">
        <f t="shared" si="39"/>
        <v>44742</v>
      </c>
      <c r="BL54" s="89">
        <f t="shared" si="39"/>
        <v>44773</v>
      </c>
      <c r="BM54" s="89">
        <f t="shared" si="39"/>
        <v>44804</v>
      </c>
      <c r="BN54" s="89">
        <f t="shared" si="39"/>
        <v>44834</v>
      </c>
      <c r="BO54" s="89">
        <f t="shared" si="39"/>
        <v>44865</v>
      </c>
      <c r="BP54" s="89">
        <f t="shared" si="39"/>
        <v>44895</v>
      </c>
      <c r="BQ54" s="89">
        <f t="shared" ref="BQ54:CF54" si="40" xml:space="preserve"> BQ$33</f>
        <v>44926</v>
      </c>
      <c r="BR54" s="89">
        <f t="shared" si="40"/>
        <v>44957</v>
      </c>
      <c r="BS54" s="89">
        <f t="shared" si="40"/>
        <v>44985</v>
      </c>
      <c r="BT54" s="89">
        <f t="shared" si="40"/>
        <v>45016</v>
      </c>
      <c r="BU54" s="89">
        <f t="shared" si="40"/>
        <v>45046</v>
      </c>
      <c r="BV54" s="89">
        <f t="shared" si="40"/>
        <v>45077</v>
      </c>
      <c r="BW54" s="89">
        <f t="shared" si="40"/>
        <v>45107</v>
      </c>
      <c r="BX54" s="89">
        <f t="shared" si="40"/>
        <v>45138</v>
      </c>
      <c r="BY54" s="89">
        <f t="shared" si="40"/>
        <v>45169</v>
      </c>
      <c r="BZ54" s="89">
        <f t="shared" si="40"/>
        <v>45199</v>
      </c>
      <c r="CA54" s="89">
        <f t="shared" si="40"/>
        <v>45230</v>
      </c>
      <c r="CB54" s="89">
        <f t="shared" si="40"/>
        <v>45260</v>
      </c>
      <c r="CC54" s="89">
        <f t="shared" si="40"/>
        <v>45291</v>
      </c>
      <c r="CD54" s="89">
        <f t="shared" si="40"/>
        <v>45322</v>
      </c>
      <c r="CE54" s="89">
        <f t="shared" si="40"/>
        <v>45351</v>
      </c>
      <c r="CF54" s="89">
        <f t="shared" si="40"/>
        <v>45382</v>
      </c>
    </row>
    <row r="55" spans="1:84" x14ac:dyDescent="0.25">
      <c r="A55" s="20"/>
      <c r="B55" s="188"/>
      <c r="D55" s="21"/>
      <c r="E55" s="22" t="s">
        <v>70</v>
      </c>
      <c r="F55" s="22"/>
      <c r="G55" s="22" t="s">
        <v>3</v>
      </c>
      <c r="H55" s="343"/>
      <c r="I55" s="22"/>
      <c r="J55" s="657">
        <f xml:space="preserve"> SUM(L55:CF55)</f>
        <v>60</v>
      </c>
      <c r="K55" s="657"/>
      <c r="L55" s="657">
        <f t="shared" ref="L55:AQ55" si="41" xml:space="preserve"> IF(L54 &gt;= $F53, 1, 0)</f>
        <v>0</v>
      </c>
      <c r="M55" s="657">
        <f t="shared" si="41"/>
        <v>0</v>
      </c>
      <c r="N55" s="657">
        <f t="shared" si="41"/>
        <v>0</v>
      </c>
      <c r="O55" s="657">
        <f t="shared" si="41"/>
        <v>0</v>
      </c>
      <c r="P55" s="657">
        <f t="shared" si="41"/>
        <v>0</v>
      </c>
      <c r="Q55" s="657">
        <f t="shared" si="41"/>
        <v>0</v>
      </c>
      <c r="R55" s="657">
        <f t="shared" si="41"/>
        <v>0</v>
      </c>
      <c r="S55" s="657">
        <f t="shared" si="41"/>
        <v>0</v>
      </c>
      <c r="T55" s="657">
        <f t="shared" si="41"/>
        <v>0</v>
      </c>
      <c r="U55" s="657">
        <f xml:space="preserve"> IF(U54 &gt;= $F53, 1, 0)</f>
        <v>0</v>
      </c>
      <c r="V55" s="657">
        <f t="shared" si="41"/>
        <v>0</v>
      </c>
      <c r="W55" s="657">
        <f t="shared" si="41"/>
        <v>0</v>
      </c>
      <c r="X55" s="657">
        <f t="shared" si="41"/>
        <v>0</v>
      </c>
      <c r="Y55" s="657">
        <f t="shared" si="41"/>
        <v>1</v>
      </c>
      <c r="Z55" s="657">
        <f t="shared" si="41"/>
        <v>1</v>
      </c>
      <c r="AA55" s="657">
        <f t="shared" si="41"/>
        <v>1</v>
      </c>
      <c r="AB55" s="657">
        <f t="shared" si="41"/>
        <v>1</v>
      </c>
      <c r="AC55" s="657">
        <f t="shared" si="41"/>
        <v>1</v>
      </c>
      <c r="AD55" s="657">
        <f t="shared" si="41"/>
        <v>1</v>
      </c>
      <c r="AE55" s="657">
        <f t="shared" si="41"/>
        <v>1</v>
      </c>
      <c r="AF55" s="657">
        <f t="shared" si="41"/>
        <v>1</v>
      </c>
      <c r="AG55" s="657">
        <f t="shared" si="41"/>
        <v>1</v>
      </c>
      <c r="AH55" s="657">
        <f t="shared" si="41"/>
        <v>1</v>
      </c>
      <c r="AI55" s="657">
        <f t="shared" si="41"/>
        <v>1</v>
      </c>
      <c r="AJ55" s="657">
        <f t="shared" si="41"/>
        <v>1</v>
      </c>
      <c r="AK55" s="657">
        <f t="shared" si="41"/>
        <v>1</v>
      </c>
      <c r="AL55" s="657">
        <f t="shared" si="41"/>
        <v>1</v>
      </c>
      <c r="AM55" s="657">
        <f t="shared" si="41"/>
        <v>1</v>
      </c>
      <c r="AN55" s="657">
        <f t="shared" si="41"/>
        <v>1</v>
      </c>
      <c r="AO55" s="657">
        <f t="shared" si="41"/>
        <v>1</v>
      </c>
      <c r="AP55" s="657">
        <f t="shared" si="41"/>
        <v>1</v>
      </c>
      <c r="AQ55" s="657">
        <f t="shared" si="41"/>
        <v>1</v>
      </c>
      <c r="AR55" s="657">
        <f t="shared" ref="AR55:BW55" si="42" xml:space="preserve"> IF(AR54 &gt;= $F53, 1, 0)</f>
        <v>1</v>
      </c>
      <c r="AS55" s="657">
        <f t="shared" si="42"/>
        <v>1</v>
      </c>
      <c r="AT55" s="657">
        <f t="shared" si="42"/>
        <v>1</v>
      </c>
      <c r="AU55" s="657">
        <f t="shared" si="42"/>
        <v>1</v>
      </c>
      <c r="AV55" s="657">
        <f t="shared" si="42"/>
        <v>1</v>
      </c>
      <c r="AW55" s="657">
        <f t="shared" si="42"/>
        <v>1</v>
      </c>
      <c r="AX55" s="657">
        <f t="shared" si="42"/>
        <v>1</v>
      </c>
      <c r="AY55" s="657">
        <f t="shared" si="42"/>
        <v>1</v>
      </c>
      <c r="AZ55" s="657">
        <f t="shared" si="42"/>
        <v>1</v>
      </c>
      <c r="BA55" s="657">
        <f t="shared" si="42"/>
        <v>1</v>
      </c>
      <c r="BB55" s="657">
        <f t="shared" si="42"/>
        <v>1</v>
      </c>
      <c r="BC55" s="657">
        <f t="shared" si="42"/>
        <v>1</v>
      </c>
      <c r="BD55" s="657">
        <f t="shared" si="42"/>
        <v>1</v>
      </c>
      <c r="BE55" s="657">
        <f t="shared" si="42"/>
        <v>1</v>
      </c>
      <c r="BF55" s="657">
        <f t="shared" si="42"/>
        <v>1</v>
      </c>
      <c r="BG55" s="657">
        <f t="shared" si="42"/>
        <v>1</v>
      </c>
      <c r="BH55" s="657">
        <f t="shared" si="42"/>
        <v>1</v>
      </c>
      <c r="BI55" s="657">
        <f t="shared" si="42"/>
        <v>1</v>
      </c>
      <c r="BJ55" s="657">
        <f t="shared" si="42"/>
        <v>1</v>
      </c>
      <c r="BK55" s="657">
        <f t="shared" si="42"/>
        <v>1</v>
      </c>
      <c r="BL55" s="657">
        <f t="shared" si="42"/>
        <v>1</v>
      </c>
      <c r="BM55" s="657">
        <f t="shared" si="42"/>
        <v>1</v>
      </c>
      <c r="BN55" s="657">
        <f t="shared" si="42"/>
        <v>1</v>
      </c>
      <c r="BO55" s="657">
        <f t="shared" si="42"/>
        <v>1</v>
      </c>
      <c r="BP55" s="657">
        <f t="shared" si="42"/>
        <v>1</v>
      </c>
      <c r="BQ55" s="657">
        <f t="shared" si="42"/>
        <v>1</v>
      </c>
      <c r="BR55" s="657">
        <f t="shared" si="42"/>
        <v>1</v>
      </c>
      <c r="BS55" s="657">
        <f t="shared" si="42"/>
        <v>1</v>
      </c>
      <c r="BT55" s="657">
        <f t="shared" si="42"/>
        <v>1</v>
      </c>
      <c r="BU55" s="657">
        <f t="shared" si="42"/>
        <v>1</v>
      </c>
      <c r="BV55" s="657">
        <f t="shared" si="42"/>
        <v>1</v>
      </c>
      <c r="BW55" s="657">
        <f t="shared" si="42"/>
        <v>1</v>
      </c>
      <c r="BX55" s="657">
        <f t="shared" ref="BX55:CE55" si="43" xml:space="preserve"> IF(BX54 &gt;= $F53, 1, 0)</f>
        <v>1</v>
      </c>
      <c r="BY55" s="657">
        <f t="shared" si="43"/>
        <v>1</v>
      </c>
      <c r="BZ55" s="657">
        <f t="shared" si="43"/>
        <v>1</v>
      </c>
      <c r="CA55" s="657">
        <f t="shared" si="43"/>
        <v>1</v>
      </c>
      <c r="CB55" s="657">
        <f t="shared" si="43"/>
        <v>1</v>
      </c>
      <c r="CC55" s="657">
        <f t="shared" si="43"/>
        <v>1</v>
      </c>
      <c r="CD55" s="657">
        <f t="shared" si="43"/>
        <v>1</v>
      </c>
      <c r="CE55" s="657">
        <f t="shared" si="43"/>
        <v>1</v>
      </c>
      <c r="CF55" s="657">
        <f t="shared" ref="CF55" si="44" xml:space="preserve"> IF(CF54 &gt;= $F53, 1, 0)</f>
        <v>1</v>
      </c>
    </row>
    <row r="56" spans="1:84" x14ac:dyDescent="0.25">
      <c r="A56" s="118"/>
      <c r="B56" s="102"/>
      <c r="D56" s="19"/>
      <c r="E56" s="17"/>
      <c r="F56" s="17"/>
      <c r="G56" s="17"/>
      <c r="H56" s="17"/>
      <c r="I56" s="17"/>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19"/>
      <c r="CD56" s="19"/>
      <c r="CE56" s="19"/>
      <c r="CF56" s="19"/>
    </row>
    <row r="57" spans="1:84" x14ac:dyDescent="0.25">
      <c r="A57" s="118"/>
      <c r="B57" s="102"/>
      <c r="D57" s="19"/>
      <c r="E57" s="17"/>
      <c r="F57" s="17"/>
      <c r="G57" s="17"/>
      <c r="H57" s="17"/>
      <c r="I57" s="17"/>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c r="BO57" s="19"/>
      <c r="BP57" s="19"/>
      <c r="BQ57" s="19"/>
      <c r="BR57" s="19"/>
      <c r="BS57" s="19"/>
      <c r="BT57" s="19"/>
      <c r="BU57" s="19"/>
      <c r="BV57" s="19"/>
      <c r="BW57" s="19"/>
      <c r="BX57" s="19"/>
      <c r="BY57" s="19"/>
      <c r="BZ57" s="19"/>
      <c r="CA57" s="19"/>
      <c r="CB57" s="19"/>
      <c r="CC57" s="19"/>
      <c r="CD57" s="19"/>
      <c r="CE57" s="19"/>
      <c r="CF57" s="19"/>
    </row>
    <row r="58" spans="1:84" x14ac:dyDescent="0.25">
      <c r="A58" s="185"/>
      <c r="B58" s="134" t="s">
        <v>76</v>
      </c>
      <c r="C58" s="126"/>
      <c r="D58" s="19"/>
      <c r="E58" s="17"/>
      <c r="F58" s="17"/>
      <c r="G58" s="17"/>
      <c r="H58" s="17"/>
      <c r="I58" s="17"/>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row>
    <row r="59" spans="1:84" x14ac:dyDescent="0.25">
      <c r="A59" s="11"/>
      <c r="B59" s="11"/>
      <c r="C59" s="185"/>
      <c r="D59" s="19"/>
      <c r="E59" s="17"/>
      <c r="F59" s="17"/>
      <c r="G59" s="17"/>
      <c r="H59" s="17"/>
      <c r="I59" s="17"/>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row>
    <row r="60" spans="1:84" x14ac:dyDescent="0.25">
      <c r="A60" s="604"/>
      <c r="B60" s="605"/>
      <c r="C60" s="396"/>
      <c r="D60" s="606"/>
      <c r="E60" s="607" t="str">
        <f>E$17</f>
        <v>First model column flag</v>
      </c>
      <c r="F60" s="607">
        <f t="shared" ref="F60:BQ60" si="45">F$17</f>
        <v>0</v>
      </c>
      <c r="G60" s="607" t="str">
        <f t="shared" si="45"/>
        <v>flag</v>
      </c>
      <c r="H60" s="607">
        <f t="shared" si="45"/>
        <v>0</v>
      </c>
      <c r="I60" s="607">
        <f t="shared" si="45"/>
        <v>0</v>
      </c>
      <c r="J60" s="656">
        <f t="shared" si="45"/>
        <v>1</v>
      </c>
      <c r="K60" s="656">
        <f t="shared" si="45"/>
        <v>0</v>
      </c>
      <c r="L60" s="656">
        <f t="shared" si="45"/>
        <v>1</v>
      </c>
      <c r="M60" s="656">
        <f t="shared" si="45"/>
        <v>0</v>
      </c>
      <c r="N60" s="656">
        <f t="shared" si="45"/>
        <v>0</v>
      </c>
      <c r="O60" s="656">
        <f t="shared" si="45"/>
        <v>0</v>
      </c>
      <c r="P60" s="656">
        <f t="shared" si="45"/>
        <v>0</v>
      </c>
      <c r="Q60" s="656">
        <f t="shared" si="45"/>
        <v>0</v>
      </c>
      <c r="R60" s="656">
        <f t="shared" si="45"/>
        <v>0</v>
      </c>
      <c r="S60" s="656">
        <f t="shared" si="45"/>
        <v>0</v>
      </c>
      <c r="T60" s="656">
        <f t="shared" si="45"/>
        <v>0</v>
      </c>
      <c r="U60" s="656">
        <f t="shared" si="45"/>
        <v>0</v>
      </c>
      <c r="V60" s="656">
        <f t="shared" si="45"/>
        <v>0</v>
      </c>
      <c r="W60" s="656">
        <f t="shared" si="45"/>
        <v>0</v>
      </c>
      <c r="X60" s="656">
        <f t="shared" si="45"/>
        <v>0</v>
      </c>
      <c r="Y60" s="656">
        <f t="shared" si="45"/>
        <v>0</v>
      </c>
      <c r="Z60" s="656">
        <f t="shared" si="45"/>
        <v>0</v>
      </c>
      <c r="AA60" s="656">
        <f t="shared" si="45"/>
        <v>0</v>
      </c>
      <c r="AB60" s="656">
        <f t="shared" si="45"/>
        <v>0</v>
      </c>
      <c r="AC60" s="656">
        <f t="shared" si="45"/>
        <v>0</v>
      </c>
      <c r="AD60" s="656">
        <f t="shared" si="45"/>
        <v>0</v>
      </c>
      <c r="AE60" s="656">
        <f t="shared" si="45"/>
        <v>0</v>
      </c>
      <c r="AF60" s="656">
        <f t="shared" si="45"/>
        <v>0</v>
      </c>
      <c r="AG60" s="656">
        <f t="shared" si="45"/>
        <v>0</v>
      </c>
      <c r="AH60" s="656">
        <f t="shared" si="45"/>
        <v>0</v>
      </c>
      <c r="AI60" s="656">
        <f t="shared" si="45"/>
        <v>0</v>
      </c>
      <c r="AJ60" s="656">
        <f t="shared" si="45"/>
        <v>0</v>
      </c>
      <c r="AK60" s="656">
        <f t="shared" si="45"/>
        <v>0</v>
      </c>
      <c r="AL60" s="656">
        <f t="shared" si="45"/>
        <v>0</v>
      </c>
      <c r="AM60" s="656">
        <f t="shared" si="45"/>
        <v>0</v>
      </c>
      <c r="AN60" s="656">
        <f t="shared" si="45"/>
        <v>0</v>
      </c>
      <c r="AO60" s="656">
        <f t="shared" si="45"/>
        <v>0</v>
      </c>
      <c r="AP60" s="656">
        <f t="shared" si="45"/>
        <v>0</v>
      </c>
      <c r="AQ60" s="656">
        <f t="shared" si="45"/>
        <v>0</v>
      </c>
      <c r="AR60" s="656">
        <f t="shared" si="45"/>
        <v>0</v>
      </c>
      <c r="AS60" s="656">
        <f t="shared" si="45"/>
        <v>0</v>
      </c>
      <c r="AT60" s="656">
        <f t="shared" si="45"/>
        <v>0</v>
      </c>
      <c r="AU60" s="656">
        <f t="shared" si="45"/>
        <v>0</v>
      </c>
      <c r="AV60" s="656">
        <f t="shared" si="45"/>
        <v>0</v>
      </c>
      <c r="AW60" s="656">
        <f t="shared" si="45"/>
        <v>0</v>
      </c>
      <c r="AX60" s="656">
        <f t="shared" si="45"/>
        <v>0</v>
      </c>
      <c r="AY60" s="656">
        <f t="shared" si="45"/>
        <v>0</v>
      </c>
      <c r="AZ60" s="656">
        <f t="shared" si="45"/>
        <v>0</v>
      </c>
      <c r="BA60" s="656">
        <f t="shared" si="45"/>
        <v>0</v>
      </c>
      <c r="BB60" s="656">
        <f t="shared" si="45"/>
        <v>0</v>
      </c>
      <c r="BC60" s="656">
        <f t="shared" si="45"/>
        <v>0</v>
      </c>
      <c r="BD60" s="656">
        <f t="shared" si="45"/>
        <v>0</v>
      </c>
      <c r="BE60" s="656">
        <f t="shared" si="45"/>
        <v>0</v>
      </c>
      <c r="BF60" s="656">
        <f t="shared" si="45"/>
        <v>0</v>
      </c>
      <c r="BG60" s="656">
        <f t="shared" si="45"/>
        <v>0</v>
      </c>
      <c r="BH60" s="656">
        <f t="shared" si="45"/>
        <v>0</v>
      </c>
      <c r="BI60" s="656">
        <f t="shared" si="45"/>
        <v>0</v>
      </c>
      <c r="BJ60" s="656">
        <f t="shared" si="45"/>
        <v>0</v>
      </c>
      <c r="BK60" s="656">
        <f t="shared" si="45"/>
        <v>0</v>
      </c>
      <c r="BL60" s="656">
        <f t="shared" si="45"/>
        <v>0</v>
      </c>
      <c r="BM60" s="656">
        <f t="shared" si="45"/>
        <v>0</v>
      </c>
      <c r="BN60" s="656">
        <f t="shared" si="45"/>
        <v>0</v>
      </c>
      <c r="BO60" s="656">
        <f t="shared" si="45"/>
        <v>0</v>
      </c>
      <c r="BP60" s="656">
        <f t="shared" si="45"/>
        <v>0</v>
      </c>
      <c r="BQ60" s="656">
        <f t="shared" si="45"/>
        <v>0</v>
      </c>
      <c r="BR60" s="656">
        <f t="shared" ref="BR60:CF60" si="46">BR$17</f>
        <v>0</v>
      </c>
      <c r="BS60" s="656">
        <f t="shared" si="46"/>
        <v>0</v>
      </c>
      <c r="BT60" s="656">
        <f t="shared" si="46"/>
        <v>0</v>
      </c>
      <c r="BU60" s="656">
        <f t="shared" si="46"/>
        <v>0</v>
      </c>
      <c r="BV60" s="656">
        <f t="shared" si="46"/>
        <v>0</v>
      </c>
      <c r="BW60" s="656">
        <f t="shared" si="46"/>
        <v>0</v>
      </c>
      <c r="BX60" s="656">
        <f t="shared" si="46"/>
        <v>0</v>
      </c>
      <c r="BY60" s="656">
        <f t="shared" si="46"/>
        <v>0</v>
      </c>
      <c r="BZ60" s="656">
        <f t="shared" si="46"/>
        <v>0</v>
      </c>
      <c r="CA60" s="656">
        <f t="shared" si="46"/>
        <v>0</v>
      </c>
      <c r="CB60" s="656">
        <f t="shared" si="46"/>
        <v>0</v>
      </c>
      <c r="CC60" s="656">
        <f t="shared" si="46"/>
        <v>0</v>
      </c>
      <c r="CD60" s="656">
        <f t="shared" si="46"/>
        <v>0</v>
      </c>
      <c r="CE60" s="656">
        <f t="shared" si="46"/>
        <v>0</v>
      </c>
      <c r="CF60" s="656">
        <f t="shared" si="46"/>
        <v>0</v>
      </c>
    </row>
    <row r="61" spans="1:84" x14ac:dyDescent="0.25">
      <c r="A61" s="1"/>
      <c r="D61" s="26"/>
      <c r="E61" s="10" t="str">
        <f t="shared" ref="E61:AJ61" si="47" xml:space="preserve"> E$48</f>
        <v>Actuals period flag</v>
      </c>
      <c r="F61" s="10">
        <f t="shared" si="47"/>
        <v>0</v>
      </c>
      <c r="G61" s="10" t="str">
        <f t="shared" si="47"/>
        <v>flag</v>
      </c>
      <c r="H61" s="10">
        <f t="shared" si="47"/>
        <v>0</v>
      </c>
      <c r="I61" s="10">
        <f t="shared" si="47"/>
        <v>0</v>
      </c>
      <c r="J61" s="658">
        <f t="shared" si="47"/>
        <v>13</v>
      </c>
      <c r="K61" s="658">
        <f t="shared" si="47"/>
        <v>0</v>
      </c>
      <c r="L61" s="658">
        <f t="shared" si="47"/>
        <v>1</v>
      </c>
      <c r="M61" s="658">
        <f t="shared" si="47"/>
        <v>1</v>
      </c>
      <c r="N61" s="658">
        <f t="shared" si="47"/>
        <v>1</v>
      </c>
      <c r="O61" s="658">
        <f t="shared" si="47"/>
        <v>1</v>
      </c>
      <c r="P61" s="658">
        <f t="shared" si="47"/>
        <v>1</v>
      </c>
      <c r="Q61" s="658">
        <f t="shared" si="47"/>
        <v>1</v>
      </c>
      <c r="R61" s="658">
        <f t="shared" si="47"/>
        <v>1</v>
      </c>
      <c r="S61" s="658">
        <f t="shared" si="47"/>
        <v>1</v>
      </c>
      <c r="T61" s="658">
        <f t="shared" si="47"/>
        <v>1</v>
      </c>
      <c r="U61" s="658">
        <f t="shared" si="47"/>
        <v>1</v>
      </c>
      <c r="V61" s="658">
        <f t="shared" si="47"/>
        <v>1</v>
      </c>
      <c r="W61" s="658">
        <f t="shared" si="47"/>
        <v>1</v>
      </c>
      <c r="X61" s="658">
        <f t="shared" si="47"/>
        <v>1</v>
      </c>
      <c r="Y61" s="658">
        <f t="shared" si="47"/>
        <v>0</v>
      </c>
      <c r="Z61" s="658">
        <f t="shared" si="47"/>
        <v>0</v>
      </c>
      <c r="AA61" s="658">
        <f t="shared" si="47"/>
        <v>0</v>
      </c>
      <c r="AB61" s="658">
        <f t="shared" si="47"/>
        <v>0</v>
      </c>
      <c r="AC61" s="658">
        <f t="shared" si="47"/>
        <v>0</v>
      </c>
      <c r="AD61" s="658">
        <f t="shared" si="47"/>
        <v>0</v>
      </c>
      <c r="AE61" s="658">
        <f t="shared" si="47"/>
        <v>0</v>
      </c>
      <c r="AF61" s="658">
        <f t="shared" si="47"/>
        <v>0</v>
      </c>
      <c r="AG61" s="658">
        <f t="shared" si="47"/>
        <v>0</v>
      </c>
      <c r="AH61" s="658">
        <f t="shared" si="47"/>
        <v>0</v>
      </c>
      <c r="AI61" s="658">
        <f t="shared" si="47"/>
        <v>0</v>
      </c>
      <c r="AJ61" s="658">
        <f t="shared" si="47"/>
        <v>0</v>
      </c>
      <c r="AK61" s="658">
        <f t="shared" ref="AK61:BP61" si="48" xml:space="preserve"> AK$48</f>
        <v>0</v>
      </c>
      <c r="AL61" s="658">
        <f t="shared" si="48"/>
        <v>0</v>
      </c>
      <c r="AM61" s="658">
        <f t="shared" si="48"/>
        <v>0</v>
      </c>
      <c r="AN61" s="658">
        <f t="shared" si="48"/>
        <v>0</v>
      </c>
      <c r="AO61" s="658">
        <f t="shared" si="48"/>
        <v>0</v>
      </c>
      <c r="AP61" s="658">
        <f t="shared" si="48"/>
        <v>0</v>
      </c>
      <c r="AQ61" s="658">
        <f t="shared" si="48"/>
        <v>0</v>
      </c>
      <c r="AR61" s="658">
        <f t="shared" si="48"/>
        <v>0</v>
      </c>
      <c r="AS61" s="658">
        <f t="shared" si="48"/>
        <v>0</v>
      </c>
      <c r="AT61" s="658">
        <f t="shared" si="48"/>
        <v>0</v>
      </c>
      <c r="AU61" s="658">
        <f t="shared" si="48"/>
        <v>0</v>
      </c>
      <c r="AV61" s="658">
        <f t="shared" si="48"/>
        <v>0</v>
      </c>
      <c r="AW61" s="658">
        <f t="shared" si="48"/>
        <v>0</v>
      </c>
      <c r="AX61" s="658">
        <f t="shared" si="48"/>
        <v>0</v>
      </c>
      <c r="AY61" s="658">
        <f t="shared" si="48"/>
        <v>0</v>
      </c>
      <c r="AZ61" s="658">
        <f t="shared" si="48"/>
        <v>0</v>
      </c>
      <c r="BA61" s="658">
        <f t="shared" si="48"/>
        <v>0</v>
      </c>
      <c r="BB61" s="658">
        <f t="shared" si="48"/>
        <v>0</v>
      </c>
      <c r="BC61" s="658">
        <f t="shared" si="48"/>
        <v>0</v>
      </c>
      <c r="BD61" s="658">
        <f t="shared" si="48"/>
        <v>0</v>
      </c>
      <c r="BE61" s="658">
        <f t="shared" si="48"/>
        <v>0</v>
      </c>
      <c r="BF61" s="658">
        <f t="shared" si="48"/>
        <v>0</v>
      </c>
      <c r="BG61" s="658">
        <f t="shared" si="48"/>
        <v>0</v>
      </c>
      <c r="BH61" s="658">
        <f t="shared" si="48"/>
        <v>0</v>
      </c>
      <c r="BI61" s="658">
        <f t="shared" si="48"/>
        <v>0</v>
      </c>
      <c r="BJ61" s="658">
        <f t="shared" si="48"/>
        <v>0</v>
      </c>
      <c r="BK61" s="658">
        <f t="shared" si="48"/>
        <v>0</v>
      </c>
      <c r="BL61" s="658">
        <f t="shared" si="48"/>
        <v>0</v>
      </c>
      <c r="BM61" s="658">
        <f t="shared" si="48"/>
        <v>0</v>
      </c>
      <c r="BN61" s="658">
        <f t="shared" si="48"/>
        <v>0</v>
      </c>
      <c r="BO61" s="658">
        <f t="shared" si="48"/>
        <v>0</v>
      </c>
      <c r="BP61" s="658">
        <f t="shared" si="48"/>
        <v>0</v>
      </c>
      <c r="BQ61" s="658">
        <f t="shared" ref="BQ61:CF61" si="49" xml:space="preserve"> BQ$48</f>
        <v>0</v>
      </c>
      <c r="BR61" s="658">
        <f t="shared" si="49"/>
        <v>0</v>
      </c>
      <c r="BS61" s="658">
        <f t="shared" si="49"/>
        <v>0</v>
      </c>
      <c r="BT61" s="658">
        <f t="shared" si="49"/>
        <v>0</v>
      </c>
      <c r="BU61" s="658">
        <f t="shared" si="49"/>
        <v>0</v>
      </c>
      <c r="BV61" s="658">
        <f t="shared" si="49"/>
        <v>0</v>
      </c>
      <c r="BW61" s="658">
        <f t="shared" si="49"/>
        <v>0</v>
      </c>
      <c r="BX61" s="658">
        <f t="shared" si="49"/>
        <v>0</v>
      </c>
      <c r="BY61" s="658">
        <f t="shared" si="49"/>
        <v>0</v>
      </c>
      <c r="BZ61" s="658">
        <f t="shared" si="49"/>
        <v>0</v>
      </c>
      <c r="CA61" s="658">
        <f t="shared" si="49"/>
        <v>0</v>
      </c>
      <c r="CB61" s="658">
        <f t="shared" si="49"/>
        <v>0</v>
      </c>
      <c r="CC61" s="658">
        <f t="shared" si="49"/>
        <v>0</v>
      </c>
      <c r="CD61" s="658">
        <f t="shared" si="49"/>
        <v>0</v>
      </c>
      <c r="CE61" s="658">
        <f t="shared" si="49"/>
        <v>0</v>
      </c>
      <c r="CF61" s="658">
        <f t="shared" si="49"/>
        <v>0</v>
      </c>
    </row>
    <row r="62" spans="1:84" x14ac:dyDescent="0.25">
      <c r="A62" s="358"/>
      <c r="B62" s="351"/>
      <c r="C62" s="351"/>
      <c r="D62" s="359"/>
      <c r="E62" s="345" t="s">
        <v>76</v>
      </c>
      <c r="F62" s="345"/>
      <c r="G62" s="353" t="s">
        <v>234</v>
      </c>
      <c r="H62" s="363"/>
      <c r="I62" s="353"/>
      <c r="J62" s="359"/>
      <c r="K62" s="359"/>
      <c r="L62" s="359" t="str">
        <f xml:space="preserve"> IF( L60+L61 = 2, "Initial BS", IF(L61 = 1, "Actuals", "Forecast") )</f>
        <v>Initial BS</v>
      </c>
      <c r="M62" s="359" t="str">
        <f t="shared" ref="M62:BX62" si="50" xml:space="preserve"> IF( M60+M61 = 2, "Initial BS", IF(M61 = 1, "Actuals", "Forecast") )</f>
        <v>Actuals</v>
      </c>
      <c r="N62" s="359" t="str">
        <f t="shared" si="50"/>
        <v>Actuals</v>
      </c>
      <c r="O62" s="359" t="str">
        <f t="shared" si="50"/>
        <v>Actuals</v>
      </c>
      <c r="P62" s="359" t="str">
        <f t="shared" si="50"/>
        <v>Actuals</v>
      </c>
      <c r="Q62" s="359" t="str">
        <f t="shared" si="50"/>
        <v>Actuals</v>
      </c>
      <c r="R62" s="359" t="str">
        <f t="shared" si="50"/>
        <v>Actuals</v>
      </c>
      <c r="S62" s="359" t="str">
        <f t="shared" si="50"/>
        <v>Actuals</v>
      </c>
      <c r="T62" s="359" t="str">
        <f t="shared" si="50"/>
        <v>Actuals</v>
      </c>
      <c r="U62" s="359" t="str">
        <f t="shared" si="50"/>
        <v>Actuals</v>
      </c>
      <c r="V62" s="359" t="str">
        <f t="shared" si="50"/>
        <v>Actuals</v>
      </c>
      <c r="W62" s="359" t="str">
        <f t="shared" si="50"/>
        <v>Actuals</v>
      </c>
      <c r="X62" s="359" t="str">
        <f t="shared" si="50"/>
        <v>Actuals</v>
      </c>
      <c r="Y62" s="359" t="str">
        <f t="shared" si="50"/>
        <v>Forecast</v>
      </c>
      <c r="Z62" s="359" t="str">
        <f t="shared" si="50"/>
        <v>Forecast</v>
      </c>
      <c r="AA62" s="359" t="str">
        <f t="shared" si="50"/>
        <v>Forecast</v>
      </c>
      <c r="AB62" s="359" t="str">
        <f t="shared" si="50"/>
        <v>Forecast</v>
      </c>
      <c r="AC62" s="359" t="str">
        <f t="shared" si="50"/>
        <v>Forecast</v>
      </c>
      <c r="AD62" s="359" t="str">
        <f t="shared" si="50"/>
        <v>Forecast</v>
      </c>
      <c r="AE62" s="359" t="str">
        <f t="shared" si="50"/>
        <v>Forecast</v>
      </c>
      <c r="AF62" s="359" t="str">
        <f t="shared" si="50"/>
        <v>Forecast</v>
      </c>
      <c r="AG62" s="359" t="str">
        <f t="shared" si="50"/>
        <v>Forecast</v>
      </c>
      <c r="AH62" s="359" t="str">
        <f t="shared" si="50"/>
        <v>Forecast</v>
      </c>
      <c r="AI62" s="359" t="str">
        <f t="shared" si="50"/>
        <v>Forecast</v>
      </c>
      <c r="AJ62" s="359" t="str">
        <f t="shared" si="50"/>
        <v>Forecast</v>
      </c>
      <c r="AK62" s="359" t="str">
        <f t="shared" si="50"/>
        <v>Forecast</v>
      </c>
      <c r="AL62" s="359" t="str">
        <f t="shared" si="50"/>
        <v>Forecast</v>
      </c>
      <c r="AM62" s="359" t="str">
        <f t="shared" si="50"/>
        <v>Forecast</v>
      </c>
      <c r="AN62" s="359" t="str">
        <f t="shared" si="50"/>
        <v>Forecast</v>
      </c>
      <c r="AO62" s="359" t="str">
        <f t="shared" si="50"/>
        <v>Forecast</v>
      </c>
      <c r="AP62" s="359" t="str">
        <f t="shared" si="50"/>
        <v>Forecast</v>
      </c>
      <c r="AQ62" s="359" t="str">
        <f t="shared" si="50"/>
        <v>Forecast</v>
      </c>
      <c r="AR62" s="359" t="str">
        <f t="shared" si="50"/>
        <v>Forecast</v>
      </c>
      <c r="AS62" s="359" t="str">
        <f t="shared" si="50"/>
        <v>Forecast</v>
      </c>
      <c r="AT62" s="359" t="str">
        <f t="shared" si="50"/>
        <v>Forecast</v>
      </c>
      <c r="AU62" s="359" t="str">
        <f t="shared" si="50"/>
        <v>Forecast</v>
      </c>
      <c r="AV62" s="359" t="str">
        <f t="shared" si="50"/>
        <v>Forecast</v>
      </c>
      <c r="AW62" s="359" t="str">
        <f t="shared" si="50"/>
        <v>Forecast</v>
      </c>
      <c r="AX62" s="359" t="str">
        <f t="shared" si="50"/>
        <v>Forecast</v>
      </c>
      <c r="AY62" s="359" t="str">
        <f t="shared" si="50"/>
        <v>Forecast</v>
      </c>
      <c r="AZ62" s="359" t="str">
        <f t="shared" si="50"/>
        <v>Forecast</v>
      </c>
      <c r="BA62" s="359" t="str">
        <f t="shared" si="50"/>
        <v>Forecast</v>
      </c>
      <c r="BB62" s="359" t="str">
        <f t="shared" si="50"/>
        <v>Forecast</v>
      </c>
      <c r="BC62" s="359" t="str">
        <f t="shared" si="50"/>
        <v>Forecast</v>
      </c>
      <c r="BD62" s="359" t="str">
        <f t="shared" si="50"/>
        <v>Forecast</v>
      </c>
      <c r="BE62" s="359" t="str">
        <f t="shared" si="50"/>
        <v>Forecast</v>
      </c>
      <c r="BF62" s="359" t="str">
        <f t="shared" si="50"/>
        <v>Forecast</v>
      </c>
      <c r="BG62" s="359" t="str">
        <f t="shared" si="50"/>
        <v>Forecast</v>
      </c>
      <c r="BH62" s="359" t="str">
        <f t="shared" si="50"/>
        <v>Forecast</v>
      </c>
      <c r="BI62" s="359" t="str">
        <f t="shared" si="50"/>
        <v>Forecast</v>
      </c>
      <c r="BJ62" s="359" t="str">
        <f t="shared" si="50"/>
        <v>Forecast</v>
      </c>
      <c r="BK62" s="359" t="str">
        <f t="shared" si="50"/>
        <v>Forecast</v>
      </c>
      <c r="BL62" s="359" t="str">
        <f t="shared" si="50"/>
        <v>Forecast</v>
      </c>
      <c r="BM62" s="359" t="str">
        <f t="shared" si="50"/>
        <v>Forecast</v>
      </c>
      <c r="BN62" s="359" t="str">
        <f t="shared" si="50"/>
        <v>Forecast</v>
      </c>
      <c r="BO62" s="359" t="str">
        <f t="shared" si="50"/>
        <v>Forecast</v>
      </c>
      <c r="BP62" s="359" t="str">
        <f t="shared" si="50"/>
        <v>Forecast</v>
      </c>
      <c r="BQ62" s="359" t="str">
        <f t="shared" si="50"/>
        <v>Forecast</v>
      </c>
      <c r="BR62" s="359" t="str">
        <f t="shared" si="50"/>
        <v>Forecast</v>
      </c>
      <c r="BS62" s="359" t="str">
        <f t="shared" si="50"/>
        <v>Forecast</v>
      </c>
      <c r="BT62" s="359" t="str">
        <f t="shared" si="50"/>
        <v>Forecast</v>
      </c>
      <c r="BU62" s="359" t="str">
        <f t="shared" si="50"/>
        <v>Forecast</v>
      </c>
      <c r="BV62" s="359" t="str">
        <f t="shared" si="50"/>
        <v>Forecast</v>
      </c>
      <c r="BW62" s="359" t="str">
        <f t="shared" si="50"/>
        <v>Forecast</v>
      </c>
      <c r="BX62" s="359" t="str">
        <f t="shared" si="50"/>
        <v>Forecast</v>
      </c>
      <c r="BY62" s="359" t="str">
        <f t="shared" ref="BY62:CF62" si="51" xml:space="preserve"> IF( BY60+BY61 = 2, "Initial BS", IF(BY61 = 1, "Actuals", "Forecast") )</f>
        <v>Forecast</v>
      </c>
      <c r="BZ62" s="359" t="str">
        <f t="shared" si="51"/>
        <v>Forecast</v>
      </c>
      <c r="CA62" s="359" t="str">
        <f t="shared" si="51"/>
        <v>Forecast</v>
      </c>
      <c r="CB62" s="359" t="str">
        <f t="shared" si="51"/>
        <v>Forecast</v>
      </c>
      <c r="CC62" s="359" t="str">
        <f t="shared" si="51"/>
        <v>Forecast</v>
      </c>
      <c r="CD62" s="359" t="str">
        <f t="shared" si="51"/>
        <v>Forecast</v>
      </c>
      <c r="CE62" s="359" t="str">
        <f t="shared" si="51"/>
        <v>Forecast</v>
      </c>
      <c r="CF62" s="359" t="str">
        <f t="shared" si="51"/>
        <v>Forecast</v>
      </c>
    </row>
    <row r="63" spans="1:84" x14ac:dyDescent="0.25">
      <c r="AE63" s="334"/>
      <c r="AF63" s="334"/>
      <c r="AG63" s="334"/>
      <c r="AH63" s="334"/>
      <c r="AI63" s="334"/>
      <c r="AQ63" s="334"/>
      <c r="AR63" s="334"/>
      <c r="AS63" s="334"/>
      <c r="AT63" s="334"/>
      <c r="AU63" s="334"/>
      <c r="AV63" s="334"/>
      <c r="AW63" s="334"/>
      <c r="AX63" s="334"/>
      <c r="AY63" s="334"/>
      <c r="AZ63" s="334"/>
      <c r="BA63" s="334"/>
      <c r="BB63" s="334"/>
      <c r="BC63" s="334"/>
      <c r="BD63" s="334"/>
      <c r="BE63" s="334"/>
      <c r="BF63" s="334"/>
      <c r="BG63" s="334"/>
      <c r="BH63" s="334"/>
      <c r="BI63" s="334"/>
      <c r="BJ63" s="334"/>
      <c r="BK63" s="334"/>
      <c r="BL63" s="334"/>
      <c r="BM63" s="334"/>
      <c r="BN63" s="334"/>
      <c r="BO63" s="334"/>
      <c r="BP63" s="334"/>
      <c r="BQ63" s="334"/>
      <c r="BR63" s="334"/>
      <c r="BS63" s="334"/>
      <c r="BT63" s="334"/>
      <c r="BU63" s="334"/>
      <c r="BV63" s="334"/>
      <c r="BW63" s="334"/>
      <c r="BX63" s="334"/>
      <c r="BY63" s="334"/>
      <c r="BZ63" s="334"/>
      <c r="CA63" s="334"/>
      <c r="CB63" s="334"/>
      <c r="CC63" s="334"/>
      <c r="CD63" s="334"/>
      <c r="CE63" s="334"/>
      <c r="CF63" s="334"/>
    </row>
    <row r="64" spans="1:84" x14ac:dyDescent="0.25">
      <c r="AE64" s="334"/>
      <c r="AF64" s="334"/>
      <c r="AG64" s="334"/>
      <c r="AH64" s="334"/>
      <c r="AI64" s="334"/>
      <c r="AQ64" s="334"/>
      <c r="AR64" s="334"/>
      <c r="AS64" s="334"/>
      <c r="AT64" s="334"/>
      <c r="AU64" s="334"/>
      <c r="AV64" s="334"/>
      <c r="AW64" s="334"/>
      <c r="AX64" s="334"/>
      <c r="AY64" s="334"/>
      <c r="AZ64" s="334"/>
      <c r="BA64" s="334"/>
      <c r="BB64" s="334"/>
      <c r="BC64" s="334"/>
      <c r="BD64" s="334"/>
      <c r="BE64" s="334"/>
      <c r="BF64" s="334"/>
      <c r="BG64" s="334"/>
      <c r="BH64" s="334"/>
      <c r="BI64" s="334"/>
      <c r="BJ64" s="334"/>
      <c r="BK64" s="334"/>
      <c r="BL64" s="334"/>
      <c r="BM64" s="334"/>
      <c r="BN64" s="334"/>
      <c r="BO64" s="334"/>
      <c r="BP64" s="334"/>
      <c r="BQ64" s="334"/>
      <c r="BR64" s="334"/>
      <c r="BS64" s="334"/>
      <c r="BT64" s="334"/>
      <c r="BU64" s="334"/>
      <c r="BV64" s="334"/>
      <c r="BW64" s="334"/>
      <c r="BX64" s="334"/>
      <c r="BY64" s="334"/>
      <c r="BZ64" s="334"/>
      <c r="CA64" s="334"/>
      <c r="CB64" s="334"/>
      <c r="CC64" s="334"/>
      <c r="CD64" s="334"/>
      <c r="CE64" s="334"/>
      <c r="CF64" s="334"/>
    </row>
    <row r="65" spans="1:84" ht="13.2" customHeight="1" x14ac:dyDescent="0.25">
      <c r="A65" s="304" t="s">
        <v>77</v>
      </c>
      <c r="B65" s="305"/>
      <c r="C65" s="304"/>
      <c r="D65" s="306"/>
      <c r="E65" s="306"/>
      <c r="F65" s="307"/>
      <c r="G65" s="308"/>
      <c r="H65" s="306"/>
      <c r="I65" s="306"/>
      <c r="J65" s="403"/>
      <c r="K65" s="403"/>
      <c r="L65" s="403"/>
      <c r="M65" s="403"/>
      <c r="N65" s="403"/>
      <c r="O65" s="403"/>
      <c r="P65" s="403"/>
      <c r="Q65" s="403"/>
      <c r="R65" s="403"/>
      <c r="S65" s="403"/>
      <c r="T65" s="403"/>
      <c r="U65" s="403"/>
      <c r="V65" s="403"/>
      <c r="W65" s="403"/>
      <c r="X65" s="403"/>
      <c r="Y65" s="403"/>
      <c r="Z65" s="403"/>
      <c r="AA65" s="403"/>
      <c r="AB65" s="403"/>
      <c r="AC65" s="403"/>
      <c r="AD65" s="403"/>
      <c r="AE65" s="403"/>
      <c r="AF65" s="403"/>
      <c r="AG65" s="403"/>
      <c r="AH65" s="403"/>
      <c r="AI65" s="403"/>
      <c r="AJ65" s="403"/>
      <c r="AK65" s="403"/>
      <c r="AL65" s="403"/>
      <c r="AM65" s="403"/>
      <c r="AN65" s="403"/>
      <c r="AO65" s="403"/>
      <c r="AP65" s="403"/>
      <c r="AQ65" s="403"/>
      <c r="AR65" s="403"/>
      <c r="AS65" s="403"/>
      <c r="AT65" s="403"/>
      <c r="AU65" s="403"/>
      <c r="AV65" s="403"/>
      <c r="AW65" s="403"/>
      <c r="AX65" s="403"/>
      <c r="AY65" s="403"/>
      <c r="AZ65" s="403"/>
      <c r="BA65" s="403"/>
      <c r="BB65" s="403"/>
      <c r="BC65" s="403"/>
      <c r="BD65" s="403"/>
      <c r="BE65" s="403"/>
      <c r="BF65" s="403"/>
      <c r="BG65" s="403"/>
      <c r="BH65" s="403"/>
      <c r="BI65" s="403"/>
      <c r="BJ65" s="403"/>
      <c r="BK65" s="403"/>
      <c r="BL65" s="403"/>
      <c r="BM65" s="403"/>
      <c r="BN65" s="403"/>
      <c r="BO65" s="403"/>
      <c r="BP65" s="403"/>
      <c r="BQ65" s="403"/>
      <c r="BR65" s="403"/>
      <c r="BS65" s="403"/>
      <c r="BT65" s="403"/>
      <c r="BU65" s="403"/>
      <c r="BV65" s="403"/>
      <c r="BW65" s="403"/>
      <c r="BX65" s="403"/>
      <c r="BY65" s="403"/>
      <c r="BZ65" s="403"/>
      <c r="CA65" s="403"/>
      <c r="CB65" s="403"/>
      <c r="CC65" s="403"/>
      <c r="CD65" s="403"/>
      <c r="CE65" s="403"/>
      <c r="CF65" s="403"/>
    </row>
    <row r="66" spans="1:84" x14ac:dyDescent="0.25">
      <c r="A66" s="11"/>
      <c r="B66" s="11"/>
      <c r="C66" s="185"/>
      <c r="D66" s="19"/>
      <c r="E66" s="17"/>
      <c r="F66" s="17"/>
      <c r="G66" s="17"/>
      <c r="H66" s="17"/>
      <c r="I66" s="17"/>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c r="BY66" s="19"/>
      <c r="BZ66" s="19"/>
      <c r="CA66" s="19"/>
      <c r="CB66" s="19"/>
      <c r="CC66" s="19"/>
      <c r="CD66" s="19"/>
      <c r="CE66" s="19"/>
      <c r="CF66" s="19"/>
    </row>
    <row r="67" spans="1:84" x14ac:dyDescent="0.25">
      <c r="A67" s="185"/>
      <c r="B67" s="102" t="s">
        <v>11</v>
      </c>
      <c r="C67" s="126"/>
      <c r="D67" s="19"/>
      <c r="E67" s="17"/>
      <c r="F67" s="17"/>
      <c r="G67" s="17"/>
      <c r="H67" s="17"/>
      <c r="I67" s="17"/>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19"/>
      <c r="BN67" s="19"/>
      <c r="BO67" s="19"/>
      <c r="BP67" s="19"/>
      <c r="BQ67" s="19"/>
      <c r="BR67" s="19"/>
      <c r="BS67" s="19"/>
      <c r="BT67" s="19"/>
      <c r="BU67" s="19"/>
      <c r="BV67" s="19"/>
      <c r="BW67" s="19"/>
      <c r="BX67" s="19"/>
      <c r="BY67" s="19"/>
      <c r="BZ67" s="19"/>
      <c r="CA67" s="19"/>
      <c r="CB67" s="19"/>
      <c r="CC67" s="19"/>
      <c r="CD67" s="19"/>
      <c r="CE67" s="19"/>
      <c r="CF67" s="19"/>
    </row>
    <row r="68" spans="1:84" x14ac:dyDescent="0.25">
      <c r="A68" s="185"/>
      <c r="B68" s="102"/>
      <c r="C68" s="126"/>
      <c r="D68" s="19"/>
      <c r="E68" s="17"/>
      <c r="F68" s="17"/>
      <c r="G68" s="17"/>
      <c r="H68" s="17"/>
      <c r="I68" s="17"/>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row>
    <row r="69" spans="1:84" x14ac:dyDescent="0.25">
      <c r="A69" s="23"/>
      <c r="B69" s="137"/>
      <c r="C69" s="333"/>
      <c r="D69" s="24"/>
      <c r="E69" s="25" t="str">
        <f xml:space="preserve"> SetUp!E$11</f>
        <v>First financial year start date</v>
      </c>
      <c r="F69" s="586">
        <f xml:space="preserve"> SetUp!F$11</f>
        <v>43191</v>
      </c>
      <c r="G69" s="25" t="str">
        <f xml:space="preserve"> SetUp!G$11</f>
        <v>date</v>
      </c>
      <c r="H69" s="25" t="str">
        <f xml:space="preserve"> SetUp!H$11</f>
        <v>To be first day of a financial year</v>
      </c>
      <c r="I69" s="25">
        <f xml:space="preserve"> SetUp!I$11</f>
        <v>0</v>
      </c>
      <c r="J69" s="24"/>
      <c r="K69" s="406"/>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c r="BZ69" s="24"/>
      <c r="CA69" s="24"/>
      <c r="CB69" s="24"/>
      <c r="CC69" s="24"/>
      <c r="CD69" s="24"/>
      <c r="CE69" s="24"/>
      <c r="CF69" s="24"/>
    </row>
    <row r="70" spans="1:84" x14ac:dyDescent="0.25">
      <c r="A70" s="72"/>
      <c r="B70" s="138"/>
      <c r="C70" s="333"/>
      <c r="D70" s="735"/>
      <c r="E70" s="736" t="s">
        <v>309</v>
      </c>
      <c r="F70" s="658">
        <f>MONTH(F69-1)</f>
        <v>3</v>
      </c>
      <c r="G70" s="736"/>
      <c r="H70" s="736"/>
      <c r="I70" s="736"/>
      <c r="J70" s="735"/>
      <c r="K70" s="735"/>
      <c r="L70" s="735"/>
      <c r="M70" s="735"/>
      <c r="N70" s="735"/>
      <c r="O70" s="735"/>
      <c r="P70" s="735"/>
      <c r="Q70" s="735"/>
      <c r="R70" s="735"/>
      <c r="S70" s="735"/>
      <c r="T70" s="735"/>
      <c r="U70" s="735"/>
      <c r="V70" s="735"/>
      <c r="W70" s="735"/>
      <c r="X70" s="735"/>
      <c r="Y70" s="735"/>
      <c r="Z70" s="735"/>
      <c r="AA70" s="735"/>
      <c r="AB70" s="735"/>
      <c r="AC70" s="735"/>
      <c r="AD70" s="735"/>
      <c r="AE70" s="735"/>
      <c r="AF70" s="735"/>
      <c r="AG70" s="735"/>
      <c r="AH70" s="735"/>
      <c r="AI70" s="735"/>
      <c r="AJ70" s="735"/>
      <c r="AK70" s="735"/>
      <c r="AL70" s="735"/>
      <c r="AM70" s="735"/>
      <c r="AN70" s="735"/>
      <c r="AO70" s="735"/>
      <c r="AP70" s="735"/>
      <c r="AQ70" s="735"/>
      <c r="AR70" s="735"/>
      <c r="AS70" s="735"/>
      <c r="AT70" s="735"/>
      <c r="AU70" s="735"/>
      <c r="AV70" s="735"/>
      <c r="AW70" s="735"/>
      <c r="AX70" s="735"/>
      <c r="AY70" s="735"/>
      <c r="AZ70" s="735"/>
      <c r="BA70" s="735"/>
      <c r="BB70" s="735"/>
      <c r="BC70" s="735"/>
      <c r="BD70" s="735"/>
      <c r="BE70" s="735"/>
      <c r="BF70" s="735"/>
      <c r="BG70" s="735"/>
      <c r="BH70" s="735"/>
      <c r="BI70" s="735"/>
      <c r="BJ70" s="735"/>
      <c r="BK70" s="735"/>
      <c r="BL70" s="735"/>
      <c r="BM70" s="735"/>
      <c r="BN70" s="735"/>
      <c r="BO70" s="735"/>
      <c r="BP70" s="735"/>
      <c r="BQ70" s="735"/>
      <c r="BR70" s="735"/>
      <c r="BS70" s="735"/>
      <c r="BT70" s="735"/>
      <c r="BU70" s="735"/>
      <c r="BV70" s="735"/>
      <c r="BW70" s="735"/>
      <c r="BX70" s="735"/>
      <c r="BY70" s="735"/>
      <c r="BZ70" s="735"/>
      <c r="CA70" s="735"/>
      <c r="CB70" s="735"/>
      <c r="CC70" s="735"/>
      <c r="CD70" s="735"/>
      <c r="CE70" s="735"/>
      <c r="CF70" s="735"/>
    </row>
    <row r="71" spans="1:84" x14ac:dyDescent="0.25">
      <c r="A71" s="340"/>
      <c r="B71" s="354"/>
      <c r="C71" s="361"/>
      <c r="D71" s="19"/>
      <c r="E71" s="17"/>
      <c r="F71" s="17"/>
      <c r="G71" s="17"/>
      <c r="H71" s="17"/>
      <c r="I71" s="17"/>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19"/>
      <c r="BN71" s="19"/>
      <c r="BO71" s="19"/>
      <c r="BP71" s="19"/>
      <c r="BQ71" s="19"/>
      <c r="BR71" s="19"/>
      <c r="BS71" s="19"/>
      <c r="BT71" s="19"/>
      <c r="BU71" s="19"/>
      <c r="BV71" s="19"/>
      <c r="BW71" s="19"/>
      <c r="BX71" s="19"/>
      <c r="BY71" s="19"/>
      <c r="BZ71" s="19"/>
      <c r="CA71" s="19"/>
      <c r="CB71" s="19"/>
      <c r="CC71" s="19"/>
      <c r="CD71" s="19"/>
      <c r="CE71" s="19"/>
      <c r="CF71" s="19"/>
    </row>
    <row r="72" spans="1:84" x14ac:dyDescent="0.25">
      <c r="A72" s="72"/>
      <c r="B72" s="138"/>
      <c r="C72" s="333"/>
      <c r="D72" s="735"/>
      <c r="E72" s="736" t="str">
        <f>E$70</f>
        <v>Financial year ending month</v>
      </c>
      <c r="F72" s="736">
        <f t="shared" ref="F72:I72" si="52">F$70</f>
        <v>3</v>
      </c>
      <c r="G72" s="736">
        <f t="shared" si="52"/>
        <v>0</v>
      </c>
      <c r="H72" s="736">
        <f t="shared" si="52"/>
        <v>0</v>
      </c>
      <c r="I72" s="736">
        <f t="shared" si="52"/>
        <v>0</v>
      </c>
      <c r="J72" s="735"/>
      <c r="K72" s="735"/>
      <c r="L72" s="735"/>
      <c r="M72" s="735"/>
      <c r="N72" s="735"/>
      <c r="O72" s="735"/>
      <c r="P72" s="735"/>
      <c r="Q72" s="735"/>
      <c r="R72" s="735"/>
      <c r="S72" s="735"/>
      <c r="T72" s="735"/>
      <c r="U72" s="735"/>
      <c r="V72" s="735"/>
      <c r="W72" s="735"/>
      <c r="X72" s="735"/>
      <c r="Y72" s="735"/>
      <c r="Z72" s="735"/>
      <c r="AA72" s="735"/>
      <c r="AB72" s="735"/>
      <c r="AC72" s="735"/>
      <c r="AD72" s="735"/>
      <c r="AE72" s="735"/>
      <c r="AF72" s="735"/>
      <c r="AG72" s="735"/>
      <c r="AH72" s="735"/>
      <c r="AI72" s="735"/>
      <c r="AJ72" s="735"/>
      <c r="AK72" s="735"/>
      <c r="AL72" s="735"/>
      <c r="AM72" s="735"/>
      <c r="AN72" s="735"/>
      <c r="AO72" s="735"/>
      <c r="AP72" s="735"/>
      <c r="AQ72" s="735"/>
      <c r="AR72" s="735"/>
      <c r="AS72" s="735"/>
      <c r="AT72" s="735"/>
      <c r="AU72" s="735"/>
      <c r="AV72" s="735"/>
      <c r="AW72" s="735"/>
      <c r="AX72" s="735"/>
      <c r="AY72" s="735"/>
      <c r="AZ72" s="735"/>
      <c r="BA72" s="735"/>
      <c r="BB72" s="735"/>
      <c r="BC72" s="735"/>
      <c r="BD72" s="735"/>
      <c r="BE72" s="735"/>
      <c r="BF72" s="735"/>
      <c r="BG72" s="735"/>
      <c r="BH72" s="735"/>
      <c r="BI72" s="735"/>
      <c r="BJ72" s="735"/>
      <c r="BK72" s="735"/>
      <c r="BL72" s="735"/>
      <c r="BM72" s="735"/>
      <c r="BN72" s="735"/>
      <c r="BO72" s="735"/>
      <c r="BP72" s="735"/>
      <c r="BQ72" s="735"/>
      <c r="BR72" s="735"/>
      <c r="BS72" s="735"/>
      <c r="BT72" s="735"/>
      <c r="BU72" s="735"/>
      <c r="BV72" s="735"/>
      <c r="BW72" s="735"/>
      <c r="BX72" s="735"/>
      <c r="BY72" s="735"/>
      <c r="BZ72" s="735"/>
      <c r="CA72" s="735"/>
      <c r="CB72" s="735"/>
      <c r="CC72" s="735"/>
      <c r="CD72" s="735"/>
      <c r="CE72" s="735"/>
      <c r="CF72" s="735"/>
    </row>
    <row r="73" spans="1:84" x14ac:dyDescent="0.25">
      <c r="A73" s="45"/>
      <c r="B73" s="752"/>
      <c r="D73" s="46"/>
      <c r="E73" s="47" t="str">
        <f>E$39</f>
        <v>Month number</v>
      </c>
      <c r="F73" s="47">
        <f t="shared" ref="F73:BQ73" si="53">F$39</f>
        <v>0</v>
      </c>
      <c r="G73" s="47" t="str">
        <f t="shared" si="53"/>
        <v>Month no.</v>
      </c>
      <c r="H73" s="47">
        <f t="shared" si="53"/>
        <v>0</v>
      </c>
      <c r="I73" s="47">
        <f t="shared" si="53"/>
        <v>0</v>
      </c>
      <c r="J73" s="47">
        <f t="shared" si="53"/>
        <v>0</v>
      </c>
      <c r="K73" s="47">
        <f t="shared" si="53"/>
        <v>0</v>
      </c>
      <c r="L73" s="47">
        <f t="shared" si="53"/>
        <v>3</v>
      </c>
      <c r="M73" s="47">
        <f t="shared" si="53"/>
        <v>4</v>
      </c>
      <c r="N73" s="47">
        <f t="shared" si="53"/>
        <v>5</v>
      </c>
      <c r="O73" s="47">
        <f t="shared" si="53"/>
        <v>6</v>
      </c>
      <c r="P73" s="47">
        <f t="shared" si="53"/>
        <v>7</v>
      </c>
      <c r="Q73" s="47">
        <f t="shared" si="53"/>
        <v>8</v>
      </c>
      <c r="R73" s="47">
        <f t="shared" si="53"/>
        <v>9</v>
      </c>
      <c r="S73" s="47">
        <f t="shared" si="53"/>
        <v>10</v>
      </c>
      <c r="T73" s="47">
        <f t="shared" si="53"/>
        <v>11</v>
      </c>
      <c r="U73" s="47">
        <f t="shared" si="53"/>
        <v>12</v>
      </c>
      <c r="V73" s="47">
        <f t="shared" si="53"/>
        <v>1</v>
      </c>
      <c r="W73" s="47">
        <f t="shared" si="53"/>
        <v>2</v>
      </c>
      <c r="X73" s="47">
        <f t="shared" si="53"/>
        <v>3</v>
      </c>
      <c r="Y73" s="47">
        <f t="shared" si="53"/>
        <v>4</v>
      </c>
      <c r="Z73" s="47">
        <f t="shared" si="53"/>
        <v>5</v>
      </c>
      <c r="AA73" s="47">
        <f t="shared" si="53"/>
        <v>6</v>
      </c>
      <c r="AB73" s="47">
        <f t="shared" si="53"/>
        <v>7</v>
      </c>
      <c r="AC73" s="47">
        <f t="shared" si="53"/>
        <v>8</v>
      </c>
      <c r="AD73" s="47">
        <f t="shared" si="53"/>
        <v>9</v>
      </c>
      <c r="AE73" s="47">
        <f t="shared" si="53"/>
        <v>10</v>
      </c>
      <c r="AF73" s="47">
        <f t="shared" si="53"/>
        <v>11</v>
      </c>
      <c r="AG73" s="47">
        <f t="shared" si="53"/>
        <v>12</v>
      </c>
      <c r="AH73" s="47">
        <f t="shared" si="53"/>
        <v>1</v>
      </c>
      <c r="AI73" s="47">
        <f t="shared" si="53"/>
        <v>2</v>
      </c>
      <c r="AJ73" s="47">
        <f t="shared" si="53"/>
        <v>3</v>
      </c>
      <c r="AK73" s="47">
        <f t="shared" si="53"/>
        <v>4</v>
      </c>
      <c r="AL73" s="47">
        <f t="shared" si="53"/>
        <v>5</v>
      </c>
      <c r="AM73" s="47">
        <f t="shared" si="53"/>
        <v>6</v>
      </c>
      <c r="AN73" s="47">
        <f t="shared" si="53"/>
        <v>7</v>
      </c>
      <c r="AO73" s="47">
        <f t="shared" si="53"/>
        <v>8</v>
      </c>
      <c r="AP73" s="47">
        <f t="shared" si="53"/>
        <v>9</v>
      </c>
      <c r="AQ73" s="47">
        <f t="shared" si="53"/>
        <v>10</v>
      </c>
      <c r="AR73" s="47">
        <f t="shared" si="53"/>
        <v>11</v>
      </c>
      <c r="AS73" s="47">
        <f t="shared" si="53"/>
        <v>12</v>
      </c>
      <c r="AT73" s="47">
        <f t="shared" si="53"/>
        <v>1</v>
      </c>
      <c r="AU73" s="47">
        <f t="shared" si="53"/>
        <v>2</v>
      </c>
      <c r="AV73" s="47">
        <f t="shared" si="53"/>
        <v>3</v>
      </c>
      <c r="AW73" s="47">
        <f t="shared" si="53"/>
        <v>4</v>
      </c>
      <c r="AX73" s="47">
        <f t="shared" si="53"/>
        <v>5</v>
      </c>
      <c r="AY73" s="47">
        <f t="shared" si="53"/>
        <v>6</v>
      </c>
      <c r="AZ73" s="47">
        <f t="shared" si="53"/>
        <v>7</v>
      </c>
      <c r="BA73" s="47">
        <f t="shared" si="53"/>
        <v>8</v>
      </c>
      <c r="BB73" s="47">
        <f t="shared" si="53"/>
        <v>9</v>
      </c>
      <c r="BC73" s="47">
        <f t="shared" si="53"/>
        <v>10</v>
      </c>
      <c r="BD73" s="47">
        <f t="shared" si="53"/>
        <v>11</v>
      </c>
      <c r="BE73" s="47">
        <f t="shared" si="53"/>
        <v>12</v>
      </c>
      <c r="BF73" s="47">
        <f t="shared" si="53"/>
        <v>1</v>
      </c>
      <c r="BG73" s="47">
        <f t="shared" si="53"/>
        <v>2</v>
      </c>
      <c r="BH73" s="47">
        <f t="shared" si="53"/>
        <v>3</v>
      </c>
      <c r="BI73" s="47">
        <f t="shared" si="53"/>
        <v>4</v>
      </c>
      <c r="BJ73" s="47">
        <f t="shared" si="53"/>
        <v>5</v>
      </c>
      <c r="BK73" s="47">
        <f t="shared" si="53"/>
        <v>6</v>
      </c>
      <c r="BL73" s="47">
        <f t="shared" si="53"/>
        <v>7</v>
      </c>
      <c r="BM73" s="47">
        <f t="shared" si="53"/>
        <v>8</v>
      </c>
      <c r="BN73" s="47">
        <f t="shared" si="53"/>
        <v>9</v>
      </c>
      <c r="BO73" s="47">
        <f t="shared" si="53"/>
        <v>10</v>
      </c>
      <c r="BP73" s="47">
        <f t="shared" si="53"/>
        <v>11</v>
      </c>
      <c r="BQ73" s="47">
        <f t="shared" si="53"/>
        <v>12</v>
      </c>
      <c r="BR73" s="47">
        <f t="shared" ref="BR73:CF73" si="54">BR$39</f>
        <v>1</v>
      </c>
      <c r="BS73" s="47">
        <f t="shared" si="54"/>
        <v>2</v>
      </c>
      <c r="BT73" s="47">
        <f t="shared" si="54"/>
        <v>3</v>
      </c>
      <c r="BU73" s="47">
        <f t="shared" si="54"/>
        <v>4</v>
      </c>
      <c r="BV73" s="47">
        <f t="shared" si="54"/>
        <v>5</v>
      </c>
      <c r="BW73" s="47">
        <f t="shared" si="54"/>
        <v>6</v>
      </c>
      <c r="BX73" s="47">
        <f t="shared" si="54"/>
        <v>7</v>
      </c>
      <c r="BY73" s="47">
        <f t="shared" si="54"/>
        <v>8</v>
      </c>
      <c r="BZ73" s="47">
        <f t="shared" si="54"/>
        <v>9</v>
      </c>
      <c r="CA73" s="47">
        <f t="shared" si="54"/>
        <v>10</v>
      </c>
      <c r="CB73" s="47">
        <f t="shared" si="54"/>
        <v>11</v>
      </c>
      <c r="CC73" s="47">
        <f t="shared" si="54"/>
        <v>12</v>
      </c>
      <c r="CD73" s="47">
        <f t="shared" si="54"/>
        <v>1</v>
      </c>
      <c r="CE73" s="47">
        <f t="shared" si="54"/>
        <v>2</v>
      </c>
      <c r="CF73" s="47">
        <f t="shared" si="54"/>
        <v>3</v>
      </c>
    </row>
    <row r="74" spans="1:84" x14ac:dyDescent="0.25">
      <c r="A74" s="72"/>
      <c r="B74" s="138"/>
      <c r="D74" s="73"/>
      <c r="E74" s="74" t="s">
        <v>22</v>
      </c>
      <c r="F74" s="74"/>
      <c r="G74" s="74" t="s">
        <v>3</v>
      </c>
      <c r="H74" s="74"/>
      <c r="I74" s="74"/>
      <c r="J74" s="73">
        <f>SUM(L74:CF74)</f>
        <v>7</v>
      </c>
      <c r="K74" s="780"/>
      <c r="L74" s="73">
        <f xml:space="preserve"> IF( $F72 = L73, 1, 0 )</f>
        <v>1</v>
      </c>
      <c r="M74" s="73">
        <f t="shared" ref="M74:BX74" si="55" xml:space="preserve"> IF( $F72 = M73, 1, 0 )</f>
        <v>0</v>
      </c>
      <c r="N74" s="73">
        <f t="shared" si="55"/>
        <v>0</v>
      </c>
      <c r="O74" s="73">
        <f t="shared" si="55"/>
        <v>0</v>
      </c>
      <c r="P74" s="73">
        <f t="shared" si="55"/>
        <v>0</v>
      </c>
      <c r="Q74" s="73">
        <f t="shared" si="55"/>
        <v>0</v>
      </c>
      <c r="R74" s="73">
        <f t="shared" si="55"/>
        <v>0</v>
      </c>
      <c r="S74" s="73">
        <f t="shared" si="55"/>
        <v>0</v>
      </c>
      <c r="T74" s="73">
        <f t="shared" si="55"/>
        <v>0</v>
      </c>
      <c r="U74" s="73">
        <f t="shared" si="55"/>
        <v>0</v>
      </c>
      <c r="V74" s="73">
        <f xml:space="preserve"> IF( $F72 = V73, 1, 0 )</f>
        <v>0</v>
      </c>
      <c r="W74" s="73">
        <f t="shared" si="55"/>
        <v>0</v>
      </c>
      <c r="X74" s="73">
        <f t="shared" si="55"/>
        <v>1</v>
      </c>
      <c r="Y74" s="73">
        <f t="shared" si="55"/>
        <v>0</v>
      </c>
      <c r="Z74" s="73">
        <f t="shared" si="55"/>
        <v>0</v>
      </c>
      <c r="AA74" s="73">
        <f t="shared" si="55"/>
        <v>0</v>
      </c>
      <c r="AB74" s="73">
        <f t="shared" si="55"/>
        <v>0</v>
      </c>
      <c r="AC74" s="73">
        <f t="shared" si="55"/>
        <v>0</v>
      </c>
      <c r="AD74" s="73">
        <f t="shared" si="55"/>
        <v>0</v>
      </c>
      <c r="AE74" s="73">
        <f t="shared" si="55"/>
        <v>0</v>
      </c>
      <c r="AF74" s="73">
        <f t="shared" si="55"/>
        <v>0</v>
      </c>
      <c r="AG74" s="73">
        <f t="shared" si="55"/>
        <v>0</v>
      </c>
      <c r="AH74" s="73">
        <f t="shared" si="55"/>
        <v>0</v>
      </c>
      <c r="AI74" s="73">
        <f t="shared" si="55"/>
        <v>0</v>
      </c>
      <c r="AJ74" s="73">
        <f t="shared" si="55"/>
        <v>1</v>
      </c>
      <c r="AK74" s="73">
        <f t="shared" si="55"/>
        <v>0</v>
      </c>
      <c r="AL74" s="73">
        <f t="shared" si="55"/>
        <v>0</v>
      </c>
      <c r="AM74" s="73">
        <f t="shared" si="55"/>
        <v>0</v>
      </c>
      <c r="AN74" s="73">
        <f t="shared" si="55"/>
        <v>0</v>
      </c>
      <c r="AO74" s="73">
        <f t="shared" si="55"/>
        <v>0</v>
      </c>
      <c r="AP74" s="73">
        <f t="shared" si="55"/>
        <v>0</v>
      </c>
      <c r="AQ74" s="73">
        <f t="shared" si="55"/>
        <v>0</v>
      </c>
      <c r="AR74" s="73">
        <f t="shared" si="55"/>
        <v>0</v>
      </c>
      <c r="AS74" s="73">
        <f t="shared" si="55"/>
        <v>0</v>
      </c>
      <c r="AT74" s="73">
        <f t="shared" si="55"/>
        <v>0</v>
      </c>
      <c r="AU74" s="73">
        <f t="shared" si="55"/>
        <v>0</v>
      </c>
      <c r="AV74" s="73">
        <f t="shared" si="55"/>
        <v>1</v>
      </c>
      <c r="AW74" s="73">
        <f t="shared" si="55"/>
        <v>0</v>
      </c>
      <c r="AX74" s="73">
        <f t="shared" si="55"/>
        <v>0</v>
      </c>
      <c r="AY74" s="73">
        <f t="shared" si="55"/>
        <v>0</v>
      </c>
      <c r="AZ74" s="73">
        <f t="shared" si="55"/>
        <v>0</v>
      </c>
      <c r="BA74" s="73">
        <f t="shared" si="55"/>
        <v>0</v>
      </c>
      <c r="BB74" s="73">
        <f t="shared" si="55"/>
        <v>0</v>
      </c>
      <c r="BC74" s="73">
        <f t="shared" si="55"/>
        <v>0</v>
      </c>
      <c r="BD74" s="73">
        <f t="shared" si="55"/>
        <v>0</v>
      </c>
      <c r="BE74" s="73">
        <f t="shared" si="55"/>
        <v>0</v>
      </c>
      <c r="BF74" s="73">
        <f t="shared" si="55"/>
        <v>0</v>
      </c>
      <c r="BG74" s="73">
        <f t="shared" si="55"/>
        <v>0</v>
      </c>
      <c r="BH74" s="73">
        <f t="shared" si="55"/>
        <v>1</v>
      </c>
      <c r="BI74" s="73">
        <f t="shared" si="55"/>
        <v>0</v>
      </c>
      <c r="BJ74" s="73">
        <f t="shared" si="55"/>
        <v>0</v>
      </c>
      <c r="BK74" s="73">
        <f t="shared" si="55"/>
        <v>0</v>
      </c>
      <c r="BL74" s="73">
        <f t="shared" si="55"/>
        <v>0</v>
      </c>
      <c r="BM74" s="73">
        <f t="shared" si="55"/>
        <v>0</v>
      </c>
      <c r="BN74" s="73">
        <f t="shared" si="55"/>
        <v>0</v>
      </c>
      <c r="BO74" s="73">
        <f t="shared" si="55"/>
        <v>0</v>
      </c>
      <c r="BP74" s="73">
        <f t="shared" si="55"/>
        <v>0</v>
      </c>
      <c r="BQ74" s="73">
        <f t="shared" si="55"/>
        <v>0</v>
      </c>
      <c r="BR74" s="73">
        <f t="shared" si="55"/>
        <v>0</v>
      </c>
      <c r="BS74" s="73">
        <f t="shared" si="55"/>
        <v>0</v>
      </c>
      <c r="BT74" s="73">
        <f t="shared" si="55"/>
        <v>1</v>
      </c>
      <c r="BU74" s="73">
        <f t="shared" si="55"/>
        <v>0</v>
      </c>
      <c r="BV74" s="73">
        <f t="shared" si="55"/>
        <v>0</v>
      </c>
      <c r="BW74" s="73">
        <f t="shared" si="55"/>
        <v>0</v>
      </c>
      <c r="BX74" s="73">
        <f t="shared" si="55"/>
        <v>0</v>
      </c>
      <c r="BY74" s="73">
        <f t="shared" ref="BY74:CF74" si="56" xml:space="preserve"> IF( $F72 = BY73, 1, 0 )</f>
        <v>0</v>
      </c>
      <c r="BZ74" s="73">
        <f t="shared" si="56"/>
        <v>0</v>
      </c>
      <c r="CA74" s="73">
        <f t="shared" si="56"/>
        <v>0</v>
      </c>
      <c r="CB74" s="73">
        <f t="shared" si="56"/>
        <v>0</v>
      </c>
      <c r="CC74" s="73">
        <f t="shared" si="56"/>
        <v>0</v>
      </c>
      <c r="CD74" s="73">
        <f t="shared" si="56"/>
        <v>0</v>
      </c>
      <c r="CE74" s="73">
        <f t="shared" si="56"/>
        <v>0</v>
      </c>
      <c r="CF74" s="73">
        <f t="shared" si="56"/>
        <v>1</v>
      </c>
    </row>
    <row r="75" spans="1:84" x14ac:dyDescent="0.25">
      <c r="A75" s="340"/>
      <c r="B75" s="354"/>
      <c r="D75" s="19"/>
      <c r="E75" s="17"/>
      <c r="F75" s="17"/>
      <c r="G75" s="17"/>
      <c r="H75" s="17"/>
      <c r="I75" s="17"/>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19"/>
      <c r="BQ75" s="19"/>
      <c r="BR75" s="19"/>
      <c r="BS75" s="19"/>
      <c r="BT75" s="19"/>
      <c r="BU75" s="19"/>
      <c r="BV75" s="19"/>
      <c r="BW75" s="19"/>
      <c r="BX75" s="19"/>
      <c r="BY75" s="19"/>
      <c r="BZ75" s="19"/>
      <c r="CA75" s="19"/>
      <c r="CB75" s="19"/>
      <c r="CC75" s="19"/>
      <c r="CD75" s="19"/>
      <c r="CE75" s="19"/>
      <c r="CF75" s="19"/>
    </row>
    <row r="76" spans="1:84" x14ac:dyDescent="0.25">
      <c r="A76" s="340"/>
      <c r="B76" s="354"/>
      <c r="D76" s="19"/>
      <c r="E76" s="17" t="str">
        <f t="shared" ref="E76:AJ76" si="57" xml:space="preserve"> E$33</f>
        <v>Model period ending</v>
      </c>
      <c r="F76" s="17">
        <f t="shared" si="57"/>
        <v>0</v>
      </c>
      <c r="G76" s="17" t="str">
        <f t="shared" si="57"/>
        <v>date</v>
      </c>
      <c r="H76" s="17">
        <f t="shared" si="57"/>
        <v>0</v>
      </c>
      <c r="I76" s="17">
        <f t="shared" si="57"/>
        <v>0</v>
      </c>
      <c r="J76" s="19">
        <f t="shared" si="57"/>
        <v>0</v>
      </c>
      <c r="K76" s="19">
        <f t="shared" si="57"/>
        <v>0</v>
      </c>
      <c r="L76" s="585">
        <f t="shared" si="57"/>
        <v>43190</v>
      </c>
      <c r="M76" s="585">
        <f t="shared" si="57"/>
        <v>43220</v>
      </c>
      <c r="N76" s="585">
        <f t="shared" si="57"/>
        <v>43251</v>
      </c>
      <c r="O76" s="585">
        <f t="shared" si="57"/>
        <v>43281</v>
      </c>
      <c r="P76" s="585">
        <f t="shared" si="57"/>
        <v>43312</v>
      </c>
      <c r="Q76" s="585">
        <f t="shared" si="57"/>
        <v>43343</v>
      </c>
      <c r="R76" s="585">
        <f t="shared" si="57"/>
        <v>43373</v>
      </c>
      <c r="S76" s="585">
        <f t="shared" si="57"/>
        <v>43404</v>
      </c>
      <c r="T76" s="585">
        <f t="shared" si="57"/>
        <v>43434</v>
      </c>
      <c r="U76" s="585">
        <f t="shared" si="57"/>
        <v>43465</v>
      </c>
      <c r="V76" s="585">
        <f t="shared" si="57"/>
        <v>43496</v>
      </c>
      <c r="W76" s="585">
        <f t="shared" si="57"/>
        <v>43524</v>
      </c>
      <c r="X76" s="585">
        <f t="shared" si="57"/>
        <v>43555</v>
      </c>
      <c r="Y76" s="585">
        <f t="shared" si="57"/>
        <v>43585</v>
      </c>
      <c r="Z76" s="585">
        <f t="shared" si="57"/>
        <v>43616</v>
      </c>
      <c r="AA76" s="585">
        <f t="shared" si="57"/>
        <v>43646</v>
      </c>
      <c r="AB76" s="585">
        <f t="shared" si="57"/>
        <v>43677</v>
      </c>
      <c r="AC76" s="585">
        <f t="shared" si="57"/>
        <v>43708</v>
      </c>
      <c r="AD76" s="585">
        <f t="shared" si="57"/>
        <v>43738</v>
      </c>
      <c r="AE76" s="585">
        <f t="shared" si="57"/>
        <v>43769</v>
      </c>
      <c r="AF76" s="585">
        <f t="shared" si="57"/>
        <v>43799</v>
      </c>
      <c r="AG76" s="585">
        <f t="shared" si="57"/>
        <v>43830</v>
      </c>
      <c r="AH76" s="585">
        <f t="shared" si="57"/>
        <v>43861</v>
      </c>
      <c r="AI76" s="585">
        <f t="shared" si="57"/>
        <v>43890</v>
      </c>
      <c r="AJ76" s="585">
        <f t="shared" si="57"/>
        <v>43921</v>
      </c>
      <c r="AK76" s="585">
        <f t="shared" ref="AK76:BP76" si="58" xml:space="preserve"> AK$33</f>
        <v>43951</v>
      </c>
      <c r="AL76" s="585">
        <f t="shared" si="58"/>
        <v>43982</v>
      </c>
      <c r="AM76" s="585">
        <f t="shared" si="58"/>
        <v>44012</v>
      </c>
      <c r="AN76" s="585">
        <f t="shared" si="58"/>
        <v>44043</v>
      </c>
      <c r="AO76" s="585">
        <f t="shared" si="58"/>
        <v>44074</v>
      </c>
      <c r="AP76" s="585">
        <f t="shared" si="58"/>
        <v>44104</v>
      </c>
      <c r="AQ76" s="585">
        <f t="shared" si="58"/>
        <v>44135</v>
      </c>
      <c r="AR76" s="585">
        <f t="shared" si="58"/>
        <v>44165</v>
      </c>
      <c r="AS76" s="585">
        <f t="shared" si="58"/>
        <v>44196</v>
      </c>
      <c r="AT76" s="585">
        <f t="shared" si="58"/>
        <v>44227</v>
      </c>
      <c r="AU76" s="585">
        <f t="shared" si="58"/>
        <v>44255</v>
      </c>
      <c r="AV76" s="585">
        <f t="shared" si="58"/>
        <v>44286</v>
      </c>
      <c r="AW76" s="585">
        <f t="shared" si="58"/>
        <v>44316</v>
      </c>
      <c r="AX76" s="585">
        <f t="shared" si="58"/>
        <v>44347</v>
      </c>
      <c r="AY76" s="585">
        <f t="shared" si="58"/>
        <v>44377</v>
      </c>
      <c r="AZ76" s="585">
        <f t="shared" si="58"/>
        <v>44408</v>
      </c>
      <c r="BA76" s="585">
        <f t="shared" si="58"/>
        <v>44439</v>
      </c>
      <c r="BB76" s="585">
        <f t="shared" si="58"/>
        <v>44469</v>
      </c>
      <c r="BC76" s="585">
        <f t="shared" si="58"/>
        <v>44500</v>
      </c>
      <c r="BD76" s="585">
        <f t="shared" si="58"/>
        <v>44530</v>
      </c>
      <c r="BE76" s="585">
        <f t="shared" si="58"/>
        <v>44561</v>
      </c>
      <c r="BF76" s="585">
        <f t="shared" si="58"/>
        <v>44592</v>
      </c>
      <c r="BG76" s="585">
        <f t="shared" si="58"/>
        <v>44620</v>
      </c>
      <c r="BH76" s="585">
        <f t="shared" si="58"/>
        <v>44651</v>
      </c>
      <c r="BI76" s="585">
        <f t="shared" si="58"/>
        <v>44681</v>
      </c>
      <c r="BJ76" s="585">
        <f t="shared" si="58"/>
        <v>44712</v>
      </c>
      <c r="BK76" s="585">
        <f t="shared" si="58"/>
        <v>44742</v>
      </c>
      <c r="BL76" s="585">
        <f t="shared" si="58"/>
        <v>44773</v>
      </c>
      <c r="BM76" s="585">
        <f t="shared" si="58"/>
        <v>44804</v>
      </c>
      <c r="BN76" s="585">
        <f t="shared" si="58"/>
        <v>44834</v>
      </c>
      <c r="BO76" s="585">
        <f t="shared" si="58"/>
        <v>44865</v>
      </c>
      <c r="BP76" s="585">
        <f t="shared" si="58"/>
        <v>44895</v>
      </c>
      <c r="BQ76" s="585">
        <f t="shared" ref="BQ76:CF76" si="59" xml:space="preserve"> BQ$33</f>
        <v>44926</v>
      </c>
      <c r="BR76" s="585">
        <f t="shared" si="59"/>
        <v>44957</v>
      </c>
      <c r="BS76" s="585">
        <f t="shared" si="59"/>
        <v>44985</v>
      </c>
      <c r="BT76" s="585">
        <f t="shared" si="59"/>
        <v>45016</v>
      </c>
      <c r="BU76" s="585">
        <f t="shared" si="59"/>
        <v>45046</v>
      </c>
      <c r="BV76" s="585">
        <f t="shared" si="59"/>
        <v>45077</v>
      </c>
      <c r="BW76" s="585">
        <f t="shared" si="59"/>
        <v>45107</v>
      </c>
      <c r="BX76" s="585">
        <f t="shared" si="59"/>
        <v>45138</v>
      </c>
      <c r="BY76" s="585">
        <f t="shared" si="59"/>
        <v>45169</v>
      </c>
      <c r="BZ76" s="585">
        <f t="shared" si="59"/>
        <v>45199</v>
      </c>
      <c r="CA76" s="585">
        <f t="shared" si="59"/>
        <v>45230</v>
      </c>
      <c r="CB76" s="585">
        <f t="shared" si="59"/>
        <v>45260</v>
      </c>
      <c r="CC76" s="585">
        <f t="shared" si="59"/>
        <v>45291</v>
      </c>
      <c r="CD76" s="585">
        <f t="shared" si="59"/>
        <v>45322</v>
      </c>
      <c r="CE76" s="585">
        <f t="shared" si="59"/>
        <v>45351</v>
      </c>
      <c r="CF76" s="585">
        <f t="shared" si="59"/>
        <v>45382</v>
      </c>
    </row>
    <row r="77" spans="1:84" x14ac:dyDescent="0.25">
      <c r="A77" s="72"/>
      <c r="B77" s="138"/>
      <c r="D77" s="73"/>
      <c r="E77" s="74" t="str">
        <f t="shared" ref="E77:AJ77" si="60" xml:space="preserve"> E$74</f>
        <v>End of financial year flag</v>
      </c>
      <c r="F77" s="74">
        <f t="shared" si="60"/>
        <v>0</v>
      </c>
      <c r="G77" s="74" t="str">
        <f t="shared" si="60"/>
        <v>flag</v>
      </c>
      <c r="H77" s="74">
        <f t="shared" si="60"/>
        <v>0</v>
      </c>
      <c r="I77" s="74">
        <f t="shared" si="60"/>
        <v>0</v>
      </c>
      <c r="J77" s="73">
        <f t="shared" si="60"/>
        <v>7</v>
      </c>
      <c r="K77" s="73">
        <f t="shared" si="60"/>
        <v>0</v>
      </c>
      <c r="L77" s="73">
        <f t="shared" si="60"/>
        <v>1</v>
      </c>
      <c r="M77" s="73">
        <f t="shared" si="60"/>
        <v>0</v>
      </c>
      <c r="N77" s="73">
        <f t="shared" si="60"/>
        <v>0</v>
      </c>
      <c r="O77" s="73">
        <f t="shared" si="60"/>
        <v>0</v>
      </c>
      <c r="P77" s="73">
        <f t="shared" si="60"/>
        <v>0</v>
      </c>
      <c r="Q77" s="73">
        <f t="shared" si="60"/>
        <v>0</v>
      </c>
      <c r="R77" s="73">
        <f t="shared" si="60"/>
        <v>0</v>
      </c>
      <c r="S77" s="73">
        <f t="shared" si="60"/>
        <v>0</v>
      </c>
      <c r="T77" s="73">
        <f t="shared" si="60"/>
        <v>0</v>
      </c>
      <c r="U77" s="73">
        <f t="shared" si="60"/>
        <v>0</v>
      </c>
      <c r="V77" s="73">
        <f t="shared" si="60"/>
        <v>0</v>
      </c>
      <c r="W77" s="73">
        <f t="shared" si="60"/>
        <v>0</v>
      </c>
      <c r="X77" s="73">
        <f t="shared" si="60"/>
        <v>1</v>
      </c>
      <c r="Y77" s="73">
        <f t="shared" si="60"/>
        <v>0</v>
      </c>
      <c r="Z77" s="73">
        <f t="shared" si="60"/>
        <v>0</v>
      </c>
      <c r="AA77" s="73">
        <f t="shared" si="60"/>
        <v>0</v>
      </c>
      <c r="AB77" s="73">
        <f t="shared" si="60"/>
        <v>0</v>
      </c>
      <c r="AC77" s="73">
        <f t="shared" si="60"/>
        <v>0</v>
      </c>
      <c r="AD77" s="73">
        <f t="shared" si="60"/>
        <v>0</v>
      </c>
      <c r="AE77" s="73">
        <f t="shared" si="60"/>
        <v>0</v>
      </c>
      <c r="AF77" s="73">
        <f t="shared" si="60"/>
        <v>0</v>
      </c>
      <c r="AG77" s="73">
        <f t="shared" si="60"/>
        <v>0</v>
      </c>
      <c r="AH77" s="73">
        <f t="shared" si="60"/>
        <v>0</v>
      </c>
      <c r="AI77" s="73">
        <f t="shared" si="60"/>
        <v>0</v>
      </c>
      <c r="AJ77" s="73">
        <f t="shared" si="60"/>
        <v>1</v>
      </c>
      <c r="AK77" s="73">
        <f t="shared" ref="AK77:BP77" si="61" xml:space="preserve"> AK$74</f>
        <v>0</v>
      </c>
      <c r="AL77" s="73">
        <f t="shared" si="61"/>
        <v>0</v>
      </c>
      <c r="AM77" s="73">
        <f t="shared" si="61"/>
        <v>0</v>
      </c>
      <c r="AN77" s="73">
        <f t="shared" si="61"/>
        <v>0</v>
      </c>
      <c r="AO77" s="73">
        <f t="shared" si="61"/>
        <v>0</v>
      </c>
      <c r="AP77" s="73">
        <f t="shared" si="61"/>
        <v>0</v>
      </c>
      <c r="AQ77" s="73">
        <f t="shared" si="61"/>
        <v>0</v>
      </c>
      <c r="AR77" s="73">
        <f t="shared" si="61"/>
        <v>0</v>
      </c>
      <c r="AS77" s="73">
        <f t="shared" si="61"/>
        <v>0</v>
      </c>
      <c r="AT77" s="73">
        <f t="shared" si="61"/>
        <v>0</v>
      </c>
      <c r="AU77" s="73">
        <f t="shared" si="61"/>
        <v>0</v>
      </c>
      <c r="AV77" s="73">
        <f t="shared" si="61"/>
        <v>1</v>
      </c>
      <c r="AW77" s="73">
        <f t="shared" si="61"/>
        <v>0</v>
      </c>
      <c r="AX77" s="73">
        <f t="shared" si="61"/>
        <v>0</v>
      </c>
      <c r="AY77" s="73">
        <f t="shared" si="61"/>
        <v>0</v>
      </c>
      <c r="AZ77" s="73">
        <f t="shared" si="61"/>
        <v>0</v>
      </c>
      <c r="BA77" s="73">
        <f t="shared" si="61"/>
        <v>0</v>
      </c>
      <c r="BB77" s="73">
        <f t="shared" si="61"/>
        <v>0</v>
      </c>
      <c r="BC77" s="73">
        <f t="shared" si="61"/>
        <v>0</v>
      </c>
      <c r="BD77" s="73">
        <f t="shared" si="61"/>
        <v>0</v>
      </c>
      <c r="BE77" s="73">
        <f t="shared" si="61"/>
        <v>0</v>
      </c>
      <c r="BF77" s="73">
        <f t="shared" si="61"/>
        <v>0</v>
      </c>
      <c r="BG77" s="73">
        <f t="shared" si="61"/>
        <v>0</v>
      </c>
      <c r="BH77" s="73">
        <f t="shared" si="61"/>
        <v>1</v>
      </c>
      <c r="BI77" s="73">
        <f t="shared" si="61"/>
        <v>0</v>
      </c>
      <c r="BJ77" s="73">
        <f t="shared" si="61"/>
        <v>0</v>
      </c>
      <c r="BK77" s="73">
        <f t="shared" si="61"/>
        <v>0</v>
      </c>
      <c r="BL77" s="73">
        <f t="shared" si="61"/>
        <v>0</v>
      </c>
      <c r="BM77" s="73">
        <f t="shared" si="61"/>
        <v>0</v>
      </c>
      <c r="BN77" s="73">
        <f t="shared" si="61"/>
        <v>0</v>
      </c>
      <c r="BO77" s="73">
        <f t="shared" si="61"/>
        <v>0</v>
      </c>
      <c r="BP77" s="73">
        <f t="shared" si="61"/>
        <v>0</v>
      </c>
      <c r="BQ77" s="73">
        <f t="shared" ref="BQ77:CF77" si="62" xml:space="preserve"> BQ$74</f>
        <v>0</v>
      </c>
      <c r="BR77" s="73">
        <f t="shared" si="62"/>
        <v>0</v>
      </c>
      <c r="BS77" s="73">
        <f t="shared" si="62"/>
        <v>0</v>
      </c>
      <c r="BT77" s="73">
        <f t="shared" si="62"/>
        <v>1</v>
      </c>
      <c r="BU77" s="73">
        <f t="shared" si="62"/>
        <v>0</v>
      </c>
      <c r="BV77" s="73">
        <f t="shared" si="62"/>
        <v>0</v>
      </c>
      <c r="BW77" s="73">
        <f t="shared" si="62"/>
        <v>0</v>
      </c>
      <c r="BX77" s="73">
        <f t="shared" si="62"/>
        <v>0</v>
      </c>
      <c r="BY77" s="73">
        <f t="shared" si="62"/>
        <v>0</v>
      </c>
      <c r="BZ77" s="73">
        <f t="shared" si="62"/>
        <v>0</v>
      </c>
      <c r="CA77" s="73">
        <f t="shared" si="62"/>
        <v>0</v>
      </c>
      <c r="CB77" s="73">
        <f t="shared" si="62"/>
        <v>0</v>
      </c>
      <c r="CC77" s="73">
        <f t="shared" si="62"/>
        <v>0</v>
      </c>
      <c r="CD77" s="73">
        <f t="shared" si="62"/>
        <v>0</v>
      </c>
      <c r="CE77" s="73">
        <f t="shared" si="62"/>
        <v>0</v>
      </c>
      <c r="CF77" s="73">
        <f t="shared" si="62"/>
        <v>1</v>
      </c>
    </row>
    <row r="78" spans="1:84" x14ac:dyDescent="0.25">
      <c r="A78" s="75"/>
      <c r="B78" s="354"/>
      <c r="D78" s="76"/>
      <c r="E78" s="64" t="s">
        <v>11</v>
      </c>
      <c r="F78" s="64"/>
      <c r="G78" s="64" t="s">
        <v>2</v>
      </c>
      <c r="H78" s="363"/>
      <c r="I78" s="64"/>
      <c r="J78" s="76"/>
      <c r="K78" s="76"/>
      <c r="L78" s="679">
        <f t="shared" ref="L78:AQ78" si="63" xml:space="preserve"> IF(L77 = 1, L76, M78)</f>
        <v>43190</v>
      </c>
      <c r="M78" s="679">
        <f t="shared" si="63"/>
        <v>43555</v>
      </c>
      <c r="N78" s="679">
        <f t="shared" si="63"/>
        <v>43555</v>
      </c>
      <c r="O78" s="679">
        <f t="shared" si="63"/>
        <v>43555</v>
      </c>
      <c r="P78" s="679">
        <f t="shared" si="63"/>
        <v>43555</v>
      </c>
      <c r="Q78" s="679">
        <f t="shared" si="63"/>
        <v>43555</v>
      </c>
      <c r="R78" s="679">
        <f t="shared" si="63"/>
        <v>43555</v>
      </c>
      <c r="S78" s="679">
        <f t="shared" si="63"/>
        <v>43555</v>
      </c>
      <c r="T78" s="679">
        <f t="shared" si="63"/>
        <v>43555</v>
      </c>
      <c r="U78" s="679">
        <f t="shared" si="63"/>
        <v>43555</v>
      </c>
      <c r="V78" s="679">
        <f xml:space="preserve"> IF(V77 = 1, V76, W78)</f>
        <v>43555</v>
      </c>
      <c r="W78" s="679">
        <f t="shared" si="63"/>
        <v>43555</v>
      </c>
      <c r="X78" s="679">
        <f t="shared" si="63"/>
        <v>43555</v>
      </c>
      <c r="Y78" s="679">
        <f t="shared" si="63"/>
        <v>43921</v>
      </c>
      <c r="Z78" s="679">
        <f t="shared" si="63"/>
        <v>43921</v>
      </c>
      <c r="AA78" s="679">
        <f t="shared" si="63"/>
        <v>43921</v>
      </c>
      <c r="AB78" s="679">
        <f t="shared" si="63"/>
        <v>43921</v>
      </c>
      <c r="AC78" s="679">
        <f t="shared" si="63"/>
        <v>43921</v>
      </c>
      <c r="AD78" s="679">
        <f t="shared" si="63"/>
        <v>43921</v>
      </c>
      <c r="AE78" s="679">
        <f t="shared" si="63"/>
        <v>43921</v>
      </c>
      <c r="AF78" s="679">
        <f t="shared" si="63"/>
        <v>43921</v>
      </c>
      <c r="AG78" s="679">
        <f t="shared" si="63"/>
        <v>43921</v>
      </c>
      <c r="AH78" s="679">
        <f t="shared" si="63"/>
        <v>43921</v>
      </c>
      <c r="AI78" s="679">
        <f t="shared" si="63"/>
        <v>43921</v>
      </c>
      <c r="AJ78" s="679">
        <f t="shared" si="63"/>
        <v>43921</v>
      </c>
      <c r="AK78" s="679">
        <f t="shared" si="63"/>
        <v>44286</v>
      </c>
      <c r="AL78" s="679">
        <f t="shared" si="63"/>
        <v>44286</v>
      </c>
      <c r="AM78" s="679">
        <f t="shared" si="63"/>
        <v>44286</v>
      </c>
      <c r="AN78" s="679">
        <f t="shared" si="63"/>
        <v>44286</v>
      </c>
      <c r="AO78" s="679">
        <f t="shared" si="63"/>
        <v>44286</v>
      </c>
      <c r="AP78" s="679">
        <f t="shared" si="63"/>
        <v>44286</v>
      </c>
      <c r="AQ78" s="679">
        <f t="shared" si="63"/>
        <v>44286</v>
      </c>
      <c r="AR78" s="679">
        <f t="shared" ref="AR78:BW78" si="64" xml:space="preserve"> IF(AR77 = 1, AR76, AS78)</f>
        <v>44286</v>
      </c>
      <c r="AS78" s="679">
        <f t="shared" si="64"/>
        <v>44286</v>
      </c>
      <c r="AT78" s="679">
        <f t="shared" si="64"/>
        <v>44286</v>
      </c>
      <c r="AU78" s="679">
        <f t="shared" si="64"/>
        <v>44286</v>
      </c>
      <c r="AV78" s="679">
        <f t="shared" si="64"/>
        <v>44286</v>
      </c>
      <c r="AW78" s="679">
        <f t="shared" si="64"/>
        <v>44651</v>
      </c>
      <c r="AX78" s="679">
        <f t="shared" si="64"/>
        <v>44651</v>
      </c>
      <c r="AY78" s="679">
        <f t="shared" si="64"/>
        <v>44651</v>
      </c>
      <c r="AZ78" s="679">
        <f t="shared" si="64"/>
        <v>44651</v>
      </c>
      <c r="BA78" s="679">
        <f t="shared" si="64"/>
        <v>44651</v>
      </c>
      <c r="BB78" s="679">
        <f t="shared" si="64"/>
        <v>44651</v>
      </c>
      <c r="BC78" s="679">
        <f t="shared" si="64"/>
        <v>44651</v>
      </c>
      <c r="BD78" s="679">
        <f t="shared" si="64"/>
        <v>44651</v>
      </c>
      <c r="BE78" s="679">
        <f t="shared" si="64"/>
        <v>44651</v>
      </c>
      <c r="BF78" s="679">
        <f t="shared" si="64"/>
        <v>44651</v>
      </c>
      <c r="BG78" s="679">
        <f t="shared" si="64"/>
        <v>44651</v>
      </c>
      <c r="BH78" s="679">
        <f t="shared" si="64"/>
        <v>44651</v>
      </c>
      <c r="BI78" s="679">
        <f t="shared" si="64"/>
        <v>45016</v>
      </c>
      <c r="BJ78" s="679">
        <f t="shared" si="64"/>
        <v>45016</v>
      </c>
      <c r="BK78" s="679">
        <f t="shared" si="64"/>
        <v>45016</v>
      </c>
      <c r="BL78" s="679">
        <f t="shared" si="64"/>
        <v>45016</v>
      </c>
      <c r="BM78" s="679">
        <f t="shared" si="64"/>
        <v>45016</v>
      </c>
      <c r="BN78" s="679">
        <f t="shared" si="64"/>
        <v>45016</v>
      </c>
      <c r="BO78" s="679">
        <f t="shared" si="64"/>
        <v>45016</v>
      </c>
      <c r="BP78" s="679">
        <f t="shared" si="64"/>
        <v>45016</v>
      </c>
      <c r="BQ78" s="679">
        <f t="shared" si="64"/>
        <v>45016</v>
      </c>
      <c r="BR78" s="679">
        <f t="shared" si="64"/>
        <v>45016</v>
      </c>
      <c r="BS78" s="679">
        <f t="shared" si="64"/>
        <v>45016</v>
      </c>
      <c r="BT78" s="679">
        <f t="shared" si="64"/>
        <v>45016</v>
      </c>
      <c r="BU78" s="679">
        <f t="shared" si="64"/>
        <v>45382</v>
      </c>
      <c r="BV78" s="679">
        <f t="shared" si="64"/>
        <v>45382</v>
      </c>
      <c r="BW78" s="679">
        <f t="shared" si="64"/>
        <v>45382</v>
      </c>
      <c r="BX78" s="679">
        <f t="shared" ref="BX78:CF78" si="65" xml:space="preserve"> IF(BX77 = 1, BX76, BY78)</f>
        <v>45382</v>
      </c>
      <c r="BY78" s="679">
        <f t="shared" si="65"/>
        <v>45382</v>
      </c>
      <c r="BZ78" s="679">
        <f t="shared" si="65"/>
        <v>45382</v>
      </c>
      <c r="CA78" s="679">
        <f t="shared" si="65"/>
        <v>45382</v>
      </c>
      <c r="CB78" s="679">
        <f t="shared" si="65"/>
        <v>45382</v>
      </c>
      <c r="CC78" s="679">
        <f t="shared" si="65"/>
        <v>45382</v>
      </c>
      <c r="CD78" s="679">
        <f t="shared" si="65"/>
        <v>45382</v>
      </c>
      <c r="CE78" s="679">
        <f t="shared" si="65"/>
        <v>45382</v>
      </c>
      <c r="CF78" s="679">
        <f t="shared" si="65"/>
        <v>45382</v>
      </c>
    </row>
    <row r="79" spans="1:84" x14ac:dyDescent="0.25">
      <c r="A79" s="75"/>
      <c r="B79" s="75"/>
      <c r="C79" s="185"/>
      <c r="D79" s="76"/>
      <c r="E79" s="64"/>
      <c r="F79" s="64"/>
      <c r="G79" s="64"/>
      <c r="H79" s="64"/>
      <c r="I79" s="64"/>
      <c r="J79" s="76"/>
      <c r="K79" s="76"/>
      <c r="L79" s="76"/>
      <c r="M79" s="76"/>
      <c r="N79" s="76"/>
      <c r="O79" s="76"/>
      <c r="P79" s="76"/>
      <c r="Q79" s="76"/>
      <c r="R79" s="76"/>
      <c r="S79" s="76"/>
      <c r="T79" s="76"/>
      <c r="U79" s="76"/>
      <c r="V79" s="76"/>
      <c r="W79" s="76"/>
      <c r="X79" s="76"/>
      <c r="Y79" s="76"/>
      <c r="Z79" s="76"/>
      <c r="AA79" s="76"/>
      <c r="AB79" s="76"/>
      <c r="AC79" s="76"/>
      <c r="AD79" s="76"/>
      <c r="AE79" s="76"/>
      <c r="AF79" s="76"/>
      <c r="AG79" s="76"/>
      <c r="AH79" s="76"/>
      <c r="AI79" s="76"/>
      <c r="AJ79" s="76"/>
      <c r="AK79" s="76"/>
      <c r="AL79" s="76"/>
      <c r="AM79" s="76"/>
      <c r="AN79" s="76"/>
      <c r="AO79" s="76"/>
      <c r="AP79" s="76"/>
      <c r="AQ79" s="76"/>
      <c r="AR79" s="76"/>
      <c r="AS79" s="76"/>
      <c r="AT79" s="76"/>
      <c r="AU79" s="76"/>
      <c r="AV79" s="76"/>
      <c r="AW79" s="76"/>
      <c r="AX79" s="76"/>
      <c r="AY79" s="76"/>
      <c r="AZ79" s="76"/>
      <c r="BA79" s="76"/>
      <c r="BB79" s="76"/>
      <c r="BC79" s="76"/>
      <c r="BD79" s="76"/>
      <c r="BE79" s="76"/>
      <c r="BF79" s="76"/>
      <c r="BG79" s="76"/>
      <c r="BH79" s="76"/>
      <c r="BI79" s="76"/>
      <c r="BJ79" s="76"/>
      <c r="BK79" s="76"/>
      <c r="BL79" s="76"/>
      <c r="BM79" s="76"/>
      <c r="BN79" s="76"/>
      <c r="BO79" s="76"/>
      <c r="BP79" s="76"/>
      <c r="BQ79" s="76"/>
      <c r="BR79" s="76"/>
      <c r="BS79" s="76"/>
      <c r="BT79" s="76"/>
      <c r="BU79" s="76"/>
      <c r="BV79" s="76"/>
      <c r="BW79" s="76"/>
      <c r="BX79" s="76"/>
      <c r="BY79" s="76"/>
      <c r="BZ79" s="76"/>
      <c r="CA79" s="76"/>
      <c r="CB79" s="76"/>
      <c r="CC79" s="76"/>
      <c r="CD79" s="76"/>
      <c r="CE79" s="76"/>
      <c r="CF79" s="76"/>
    </row>
    <row r="80" spans="1:84" x14ac:dyDescent="0.25">
      <c r="A80" s="75"/>
      <c r="B80" s="75"/>
      <c r="C80" s="340"/>
      <c r="D80" s="76"/>
      <c r="E80" s="330"/>
      <c r="F80" s="330"/>
      <c r="G80" s="330"/>
      <c r="H80" s="330"/>
      <c r="I80" s="330"/>
      <c r="J80" s="76"/>
      <c r="K80" s="76"/>
      <c r="L80" s="76"/>
      <c r="M80" s="76"/>
      <c r="N80" s="76"/>
      <c r="O80" s="76"/>
      <c r="P80" s="76"/>
      <c r="Q80" s="76"/>
      <c r="R80" s="76"/>
      <c r="S80" s="76"/>
      <c r="T80" s="76"/>
      <c r="U80" s="76"/>
      <c r="V80" s="76"/>
      <c r="W80" s="76"/>
      <c r="X80" s="76"/>
      <c r="Y80" s="76"/>
      <c r="Z80" s="76"/>
      <c r="AA80" s="76"/>
      <c r="AB80" s="76"/>
      <c r="AC80" s="76"/>
      <c r="AD80" s="76"/>
      <c r="AE80" s="76"/>
      <c r="AF80" s="76"/>
      <c r="AG80" s="76"/>
      <c r="AH80" s="76"/>
      <c r="AI80" s="76"/>
      <c r="AJ80" s="76"/>
      <c r="AK80" s="76"/>
      <c r="AL80" s="76"/>
      <c r="AM80" s="76"/>
      <c r="AN80" s="76"/>
      <c r="AO80" s="76"/>
      <c r="AP80" s="76"/>
      <c r="AQ80" s="76"/>
      <c r="AR80" s="76"/>
      <c r="AS80" s="76"/>
      <c r="AT80" s="76"/>
      <c r="AU80" s="76"/>
      <c r="AV80" s="76"/>
      <c r="AW80" s="76"/>
      <c r="AX80" s="76"/>
      <c r="AY80" s="76"/>
      <c r="AZ80" s="76"/>
      <c r="BA80" s="76"/>
      <c r="BB80" s="76"/>
      <c r="BC80" s="76"/>
      <c r="BD80" s="76"/>
      <c r="BE80" s="76"/>
      <c r="BF80" s="76"/>
      <c r="BG80" s="76"/>
      <c r="BH80" s="76"/>
      <c r="BI80" s="76"/>
      <c r="BJ80" s="76"/>
      <c r="BK80" s="76"/>
      <c r="BL80" s="76"/>
      <c r="BM80" s="76"/>
      <c r="BN80" s="76"/>
      <c r="BO80" s="76"/>
      <c r="BP80" s="76"/>
      <c r="BQ80" s="76"/>
      <c r="BR80" s="76"/>
      <c r="BS80" s="76"/>
      <c r="BT80" s="76"/>
      <c r="BU80" s="76"/>
      <c r="BV80" s="76"/>
      <c r="BW80" s="76"/>
      <c r="BX80" s="76"/>
      <c r="BY80" s="76"/>
      <c r="BZ80" s="76"/>
      <c r="CA80" s="76"/>
      <c r="CB80" s="76"/>
      <c r="CC80" s="76"/>
      <c r="CD80" s="76"/>
      <c r="CE80" s="76"/>
      <c r="CF80" s="76"/>
    </row>
    <row r="81" spans="1:84" x14ac:dyDescent="0.25">
      <c r="A81" s="75"/>
      <c r="B81" s="354" t="s">
        <v>228</v>
      </c>
      <c r="C81" s="401"/>
      <c r="D81" s="76"/>
      <c r="E81" s="330"/>
      <c r="F81" s="330"/>
      <c r="G81" s="330"/>
      <c r="H81" s="330"/>
      <c r="I81" s="330"/>
      <c r="J81" s="76"/>
      <c r="K81" s="76"/>
      <c r="L81" s="76"/>
      <c r="M81" s="76"/>
      <c r="N81" s="76"/>
      <c r="O81" s="76"/>
      <c r="P81" s="76"/>
      <c r="Q81" s="76"/>
      <c r="R81" s="76"/>
      <c r="S81" s="76"/>
      <c r="T81" s="76"/>
      <c r="U81" s="76"/>
      <c r="V81" s="76"/>
      <c r="W81" s="76"/>
      <c r="X81" s="76"/>
      <c r="Y81" s="76"/>
      <c r="Z81" s="76"/>
      <c r="AA81" s="76"/>
      <c r="AB81" s="76"/>
      <c r="AC81" s="76"/>
      <c r="AD81" s="76"/>
      <c r="AE81" s="76"/>
      <c r="AF81" s="76"/>
      <c r="AG81" s="76"/>
      <c r="AH81" s="76"/>
      <c r="AI81" s="76"/>
      <c r="AJ81" s="76"/>
      <c r="AK81" s="76"/>
      <c r="AL81" s="76"/>
      <c r="AM81" s="76"/>
      <c r="AN81" s="76"/>
      <c r="AO81" s="76"/>
      <c r="AP81" s="76"/>
      <c r="AQ81" s="76"/>
      <c r="AR81" s="76"/>
      <c r="AS81" s="76"/>
      <c r="AT81" s="76"/>
      <c r="AU81" s="76"/>
      <c r="AV81" s="76"/>
      <c r="AW81" s="76"/>
      <c r="AX81" s="76"/>
      <c r="AY81" s="76"/>
      <c r="AZ81" s="76"/>
      <c r="BA81" s="76"/>
      <c r="BB81" s="76"/>
      <c r="BC81" s="76"/>
      <c r="BD81" s="76"/>
      <c r="BE81" s="76"/>
      <c r="BF81" s="76"/>
      <c r="BG81" s="76"/>
      <c r="BH81" s="76"/>
      <c r="BI81" s="76"/>
      <c r="BJ81" s="76"/>
      <c r="BK81" s="76"/>
      <c r="BL81" s="76"/>
      <c r="BM81" s="76"/>
      <c r="BN81" s="76"/>
      <c r="BO81" s="76"/>
      <c r="BP81" s="76"/>
      <c r="BQ81" s="76"/>
      <c r="BR81" s="76"/>
      <c r="BS81" s="76"/>
      <c r="BT81" s="76"/>
      <c r="BU81" s="76"/>
      <c r="BV81" s="76"/>
      <c r="BW81" s="76"/>
      <c r="BX81" s="76"/>
      <c r="BY81" s="76"/>
      <c r="BZ81" s="76"/>
      <c r="CA81" s="76"/>
      <c r="CB81" s="76"/>
      <c r="CC81" s="76"/>
      <c r="CD81" s="76"/>
      <c r="CE81" s="76"/>
      <c r="CF81" s="76"/>
    </row>
    <row r="82" spans="1:84" x14ac:dyDescent="0.25">
      <c r="A82" s="340"/>
      <c r="B82" s="354"/>
      <c r="C82" s="333"/>
      <c r="D82" s="19"/>
      <c r="E82" s="17"/>
      <c r="F82" s="17"/>
      <c r="G82" s="17"/>
      <c r="H82" s="17"/>
      <c r="I82" s="17"/>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row>
    <row r="83" spans="1:84" x14ac:dyDescent="0.25">
      <c r="A83" s="16"/>
      <c r="B83" s="137"/>
      <c r="C83" s="333"/>
      <c r="D83" s="31"/>
      <c r="E83" s="50" t="str">
        <f xml:space="preserve"> SetUp!E$12</f>
        <v>Forecast start date</v>
      </c>
      <c r="F83" s="587">
        <f xml:space="preserve"> SetUp!F$12</f>
        <v>43556</v>
      </c>
      <c r="G83" s="50" t="str">
        <f xml:space="preserve"> SetUp!G$12</f>
        <v>date</v>
      </c>
      <c r="H83" s="50" t="str">
        <f xml:space="preserve"> SetUp!H$12</f>
        <v>Must be the first day of a month and at least a month after the 'Model start date'</v>
      </c>
      <c r="I83" s="50">
        <f xml:space="preserve"> SetUp!I$12</f>
        <v>0</v>
      </c>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c r="BH83" s="31"/>
      <c r="BI83" s="31"/>
      <c r="BJ83" s="31"/>
      <c r="BK83" s="31"/>
      <c r="BL83" s="31"/>
      <c r="BM83" s="31"/>
      <c r="BN83" s="31"/>
      <c r="BO83" s="31"/>
      <c r="BP83" s="31"/>
      <c r="BQ83" s="31"/>
      <c r="BR83" s="31"/>
      <c r="BS83" s="31"/>
      <c r="BT83" s="31"/>
      <c r="BU83" s="31"/>
      <c r="BV83" s="31"/>
      <c r="BW83" s="31"/>
      <c r="BX83" s="31"/>
      <c r="BY83" s="31"/>
      <c r="BZ83" s="31"/>
      <c r="CA83" s="31"/>
      <c r="CB83" s="31"/>
      <c r="CC83" s="31"/>
      <c r="CD83" s="31"/>
      <c r="CE83" s="31"/>
      <c r="CF83" s="31"/>
    </row>
    <row r="84" spans="1:84" x14ac:dyDescent="0.25">
      <c r="A84" s="17"/>
      <c r="B84" s="340"/>
      <c r="C84" s="333"/>
      <c r="D84" s="17"/>
      <c r="E84" s="17" t="str">
        <f t="shared" ref="E84:BP84" si="66" xml:space="preserve"> E$27</f>
        <v>Model period beginning</v>
      </c>
      <c r="F84" s="17">
        <f t="shared" si="66"/>
        <v>0</v>
      </c>
      <c r="G84" s="17" t="str">
        <f t="shared" si="66"/>
        <v>date</v>
      </c>
      <c r="H84" s="17">
        <f t="shared" si="66"/>
        <v>0</v>
      </c>
      <c r="I84" s="17">
        <f t="shared" si="66"/>
        <v>0</v>
      </c>
      <c r="J84" s="19">
        <f t="shared" si="66"/>
        <v>0</v>
      </c>
      <c r="K84" s="19">
        <f t="shared" si="66"/>
        <v>0</v>
      </c>
      <c r="L84" s="585">
        <f t="shared" si="66"/>
        <v>43160</v>
      </c>
      <c r="M84" s="585">
        <f t="shared" si="66"/>
        <v>43191</v>
      </c>
      <c r="N84" s="585">
        <f t="shared" si="66"/>
        <v>43221</v>
      </c>
      <c r="O84" s="585">
        <f t="shared" si="66"/>
        <v>43252</v>
      </c>
      <c r="P84" s="585">
        <f t="shared" si="66"/>
        <v>43282</v>
      </c>
      <c r="Q84" s="585">
        <f t="shared" si="66"/>
        <v>43313</v>
      </c>
      <c r="R84" s="585">
        <f t="shared" si="66"/>
        <v>43344</v>
      </c>
      <c r="S84" s="585">
        <f t="shared" si="66"/>
        <v>43374</v>
      </c>
      <c r="T84" s="585">
        <f t="shared" si="66"/>
        <v>43405</v>
      </c>
      <c r="U84" s="585">
        <f t="shared" si="66"/>
        <v>43435</v>
      </c>
      <c r="V84" s="585">
        <f t="shared" si="66"/>
        <v>43466</v>
      </c>
      <c r="W84" s="585">
        <f t="shared" si="66"/>
        <v>43497</v>
      </c>
      <c r="X84" s="585">
        <f t="shared" si="66"/>
        <v>43525</v>
      </c>
      <c r="Y84" s="585">
        <f t="shared" si="66"/>
        <v>43556</v>
      </c>
      <c r="Z84" s="585">
        <f t="shared" si="66"/>
        <v>43586</v>
      </c>
      <c r="AA84" s="585">
        <f t="shared" si="66"/>
        <v>43617</v>
      </c>
      <c r="AB84" s="585">
        <f t="shared" si="66"/>
        <v>43647</v>
      </c>
      <c r="AC84" s="585">
        <f t="shared" si="66"/>
        <v>43678</v>
      </c>
      <c r="AD84" s="585">
        <f t="shared" si="66"/>
        <v>43709</v>
      </c>
      <c r="AE84" s="585">
        <f t="shared" si="66"/>
        <v>43739</v>
      </c>
      <c r="AF84" s="585">
        <f t="shared" si="66"/>
        <v>43770</v>
      </c>
      <c r="AG84" s="585">
        <f t="shared" si="66"/>
        <v>43800</v>
      </c>
      <c r="AH84" s="585">
        <f t="shared" si="66"/>
        <v>43831</v>
      </c>
      <c r="AI84" s="585">
        <f t="shared" si="66"/>
        <v>43862</v>
      </c>
      <c r="AJ84" s="585">
        <f t="shared" si="66"/>
        <v>43891</v>
      </c>
      <c r="AK84" s="585">
        <f t="shared" si="66"/>
        <v>43922</v>
      </c>
      <c r="AL84" s="585">
        <f t="shared" si="66"/>
        <v>43952</v>
      </c>
      <c r="AM84" s="585">
        <f t="shared" si="66"/>
        <v>43983</v>
      </c>
      <c r="AN84" s="585">
        <f t="shared" si="66"/>
        <v>44013</v>
      </c>
      <c r="AO84" s="585">
        <f t="shared" si="66"/>
        <v>44044</v>
      </c>
      <c r="AP84" s="585">
        <f t="shared" si="66"/>
        <v>44075</v>
      </c>
      <c r="AQ84" s="585">
        <f t="shared" si="66"/>
        <v>44105</v>
      </c>
      <c r="AR84" s="585">
        <f t="shared" si="66"/>
        <v>44136</v>
      </c>
      <c r="AS84" s="585">
        <f t="shared" si="66"/>
        <v>44166</v>
      </c>
      <c r="AT84" s="585">
        <f t="shared" si="66"/>
        <v>44197</v>
      </c>
      <c r="AU84" s="585">
        <f t="shared" si="66"/>
        <v>44228</v>
      </c>
      <c r="AV84" s="585">
        <f t="shared" si="66"/>
        <v>44256</v>
      </c>
      <c r="AW84" s="585">
        <f t="shared" si="66"/>
        <v>44287</v>
      </c>
      <c r="AX84" s="585">
        <f t="shared" si="66"/>
        <v>44317</v>
      </c>
      <c r="AY84" s="585">
        <f t="shared" si="66"/>
        <v>44348</v>
      </c>
      <c r="AZ84" s="585">
        <f t="shared" si="66"/>
        <v>44378</v>
      </c>
      <c r="BA84" s="585">
        <f t="shared" si="66"/>
        <v>44409</v>
      </c>
      <c r="BB84" s="585">
        <f t="shared" si="66"/>
        <v>44440</v>
      </c>
      <c r="BC84" s="585">
        <f t="shared" si="66"/>
        <v>44470</v>
      </c>
      <c r="BD84" s="585">
        <f t="shared" si="66"/>
        <v>44501</v>
      </c>
      <c r="BE84" s="585">
        <f t="shared" si="66"/>
        <v>44531</v>
      </c>
      <c r="BF84" s="585">
        <f t="shared" si="66"/>
        <v>44562</v>
      </c>
      <c r="BG84" s="585">
        <f t="shared" si="66"/>
        <v>44593</v>
      </c>
      <c r="BH84" s="585">
        <f t="shared" si="66"/>
        <v>44621</v>
      </c>
      <c r="BI84" s="585">
        <f t="shared" si="66"/>
        <v>44652</v>
      </c>
      <c r="BJ84" s="585">
        <f t="shared" si="66"/>
        <v>44682</v>
      </c>
      <c r="BK84" s="585">
        <f t="shared" si="66"/>
        <v>44713</v>
      </c>
      <c r="BL84" s="585">
        <f t="shared" si="66"/>
        <v>44743</v>
      </c>
      <c r="BM84" s="585">
        <f t="shared" si="66"/>
        <v>44774</v>
      </c>
      <c r="BN84" s="585">
        <f t="shared" si="66"/>
        <v>44805</v>
      </c>
      <c r="BO84" s="585">
        <f t="shared" si="66"/>
        <v>44835</v>
      </c>
      <c r="BP84" s="585">
        <f t="shared" si="66"/>
        <v>44866</v>
      </c>
      <c r="BQ84" s="585">
        <f t="shared" ref="BQ84:CF84" si="67" xml:space="preserve"> BQ$27</f>
        <v>44896</v>
      </c>
      <c r="BR84" s="585">
        <f t="shared" si="67"/>
        <v>44927</v>
      </c>
      <c r="BS84" s="585">
        <f t="shared" si="67"/>
        <v>44958</v>
      </c>
      <c r="BT84" s="585">
        <f t="shared" si="67"/>
        <v>44986</v>
      </c>
      <c r="BU84" s="585">
        <f t="shared" si="67"/>
        <v>45017</v>
      </c>
      <c r="BV84" s="585">
        <f t="shared" si="67"/>
        <v>45047</v>
      </c>
      <c r="BW84" s="585">
        <f t="shared" si="67"/>
        <v>45078</v>
      </c>
      <c r="BX84" s="585">
        <f t="shared" si="67"/>
        <v>45108</v>
      </c>
      <c r="BY84" s="585">
        <f t="shared" si="67"/>
        <v>45139</v>
      </c>
      <c r="BZ84" s="585">
        <f t="shared" si="67"/>
        <v>45170</v>
      </c>
      <c r="CA84" s="585">
        <f t="shared" si="67"/>
        <v>45200</v>
      </c>
      <c r="CB84" s="585">
        <f t="shared" si="67"/>
        <v>45231</v>
      </c>
      <c r="CC84" s="585">
        <f t="shared" si="67"/>
        <v>45261</v>
      </c>
      <c r="CD84" s="585">
        <f t="shared" si="67"/>
        <v>45292</v>
      </c>
      <c r="CE84" s="585">
        <f t="shared" si="67"/>
        <v>45323</v>
      </c>
      <c r="CF84" s="585">
        <f t="shared" si="67"/>
        <v>45352</v>
      </c>
    </row>
    <row r="85" spans="1:84" x14ac:dyDescent="0.25">
      <c r="A85" s="336"/>
      <c r="B85" s="350"/>
      <c r="C85" s="333"/>
      <c r="D85" s="334"/>
      <c r="E85" s="29" t="str">
        <f t="shared" ref="E85:BP85" si="68" xml:space="preserve"> E$33</f>
        <v>Model period ending</v>
      </c>
      <c r="F85" s="29">
        <f t="shared" si="68"/>
        <v>0</v>
      </c>
      <c r="G85" s="29" t="str">
        <f t="shared" si="68"/>
        <v>date</v>
      </c>
      <c r="H85" s="29">
        <f t="shared" si="68"/>
        <v>0</v>
      </c>
      <c r="I85" s="29">
        <f t="shared" si="68"/>
        <v>0</v>
      </c>
      <c r="J85" s="411">
        <f t="shared" si="68"/>
        <v>0</v>
      </c>
      <c r="K85" s="411">
        <f t="shared" si="68"/>
        <v>0</v>
      </c>
      <c r="L85" s="89">
        <f t="shared" si="68"/>
        <v>43190</v>
      </c>
      <c r="M85" s="89">
        <f t="shared" si="68"/>
        <v>43220</v>
      </c>
      <c r="N85" s="89">
        <f t="shared" si="68"/>
        <v>43251</v>
      </c>
      <c r="O85" s="89">
        <f t="shared" si="68"/>
        <v>43281</v>
      </c>
      <c r="P85" s="89">
        <f t="shared" si="68"/>
        <v>43312</v>
      </c>
      <c r="Q85" s="89">
        <f t="shared" si="68"/>
        <v>43343</v>
      </c>
      <c r="R85" s="89">
        <f t="shared" si="68"/>
        <v>43373</v>
      </c>
      <c r="S85" s="89">
        <f t="shared" si="68"/>
        <v>43404</v>
      </c>
      <c r="T85" s="89">
        <f t="shared" si="68"/>
        <v>43434</v>
      </c>
      <c r="U85" s="89">
        <f t="shared" si="68"/>
        <v>43465</v>
      </c>
      <c r="V85" s="89">
        <f t="shared" si="68"/>
        <v>43496</v>
      </c>
      <c r="W85" s="89">
        <f t="shared" si="68"/>
        <v>43524</v>
      </c>
      <c r="X85" s="89">
        <f t="shared" si="68"/>
        <v>43555</v>
      </c>
      <c r="Y85" s="89">
        <f t="shared" si="68"/>
        <v>43585</v>
      </c>
      <c r="Z85" s="89">
        <f t="shared" si="68"/>
        <v>43616</v>
      </c>
      <c r="AA85" s="89">
        <f t="shared" si="68"/>
        <v>43646</v>
      </c>
      <c r="AB85" s="89">
        <f t="shared" si="68"/>
        <v>43677</v>
      </c>
      <c r="AC85" s="89">
        <f t="shared" si="68"/>
        <v>43708</v>
      </c>
      <c r="AD85" s="89">
        <f t="shared" si="68"/>
        <v>43738</v>
      </c>
      <c r="AE85" s="89">
        <f t="shared" si="68"/>
        <v>43769</v>
      </c>
      <c r="AF85" s="89">
        <f t="shared" si="68"/>
        <v>43799</v>
      </c>
      <c r="AG85" s="89">
        <f t="shared" si="68"/>
        <v>43830</v>
      </c>
      <c r="AH85" s="89">
        <f t="shared" si="68"/>
        <v>43861</v>
      </c>
      <c r="AI85" s="89">
        <f t="shared" si="68"/>
        <v>43890</v>
      </c>
      <c r="AJ85" s="89">
        <f t="shared" si="68"/>
        <v>43921</v>
      </c>
      <c r="AK85" s="89">
        <f t="shared" si="68"/>
        <v>43951</v>
      </c>
      <c r="AL85" s="89">
        <f t="shared" si="68"/>
        <v>43982</v>
      </c>
      <c r="AM85" s="89">
        <f t="shared" si="68"/>
        <v>44012</v>
      </c>
      <c r="AN85" s="89">
        <f t="shared" si="68"/>
        <v>44043</v>
      </c>
      <c r="AO85" s="89">
        <f t="shared" si="68"/>
        <v>44074</v>
      </c>
      <c r="AP85" s="89">
        <f t="shared" si="68"/>
        <v>44104</v>
      </c>
      <c r="AQ85" s="89">
        <f t="shared" si="68"/>
        <v>44135</v>
      </c>
      <c r="AR85" s="89">
        <f t="shared" si="68"/>
        <v>44165</v>
      </c>
      <c r="AS85" s="89">
        <f t="shared" si="68"/>
        <v>44196</v>
      </c>
      <c r="AT85" s="89">
        <f t="shared" si="68"/>
        <v>44227</v>
      </c>
      <c r="AU85" s="89">
        <f t="shared" si="68"/>
        <v>44255</v>
      </c>
      <c r="AV85" s="89">
        <f t="shared" si="68"/>
        <v>44286</v>
      </c>
      <c r="AW85" s="89">
        <f t="shared" si="68"/>
        <v>44316</v>
      </c>
      <c r="AX85" s="89">
        <f t="shared" si="68"/>
        <v>44347</v>
      </c>
      <c r="AY85" s="89">
        <f t="shared" si="68"/>
        <v>44377</v>
      </c>
      <c r="AZ85" s="89">
        <f t="shared" si="68"/>
        <v>44408</v>
      </c>
      <c r="BA85" s="89">
        <f t="shared" si="68"/>
        <v>44439</v>
      </c>
      <c r="BB85" s="89">
        <f t="shared" si="68"/>
        <v>44469</v>
      </c>
      <c r="BC85" s="89">
        <f t="shared" si="68"/>
        <v>44500</v>
      </c>
      <c r="BD85" s="89">
        <f t="shared" si="68"/>
        <v>44530</v>
      </c>
      <c r="BE85" s="89">
        <f t="shared" si="68"/>
        <v>44561</v>
      </c>
      <c r="BF85" s="89">
        <f t="shared" si="68"/>
        <v>44592</v>
      </c>
      <c r="BG85" s="89">
        <f t="shared" si="68"/>
        <v>44620</v>
      </c>
      <c r="BH85" s="89">
        <f t="shared" si="68"/>
        <v>44651</v>
      </c>
      <c r="BI85" s="89">
        <f t="shared" si="68"/>
        <v>44681</v>
      </c>
      <c r="BJ85" s="89">
        <f t="shared" si="68"/>
        <v>44712</v>
      </c>
      <c r="BK85" s="89">
        <f t="shared" si="68"/>
        <v>44742</v>
      </c>
      <c r="BL85" s="89">
        <f t="shared" si="68"/>
        <v>44773</v>
      </c>
      <c r="BM85" s="89">
        <f t="shared" si="68"/>
        <v>44804</v>
      </c>
      <c r="BN85" s="89">
        <f t="shared" si="68"/>
        <v>44834</v>
      </c>
      <c r="BO85" s="89">
        <f t="shared" si="68"/>
        <v>44865</v>
      </c>
      <c r="BP85" s="89">
        <f t="shared" si="68"/>
        <v>44895</v>
      </c>
      <c r="BQ85" s="89">
        <f t="shared" ref="BQ85:CF85" si="69" xml:space="preserve"> BQ$33</f>
        <v>44926</v>
      </c>
      <c r="BR85" s="89">
        <f t="shared" si="69"/>
        <v>44957</v>
      </c>
      <c r="BS85" s="89">
        <f t="shared" si="69"/>
        <v>44985</v>
      </c>
      <c r="BT85" s="89">
        <f t="shared" si="69"/>
        <v>45016</v>
      </c>
      <c r="BU85" s="89">
        <f t="shared" si="69"/>
        <v>45046</v>
      </c>
      <c r="BV85" s="89">
        <f t="shared" si="69"/>
        <v>45077</v>
      </c>
      <c r="BW85" s="89">
        <f t="shared" si="69"/>
        <v>45107</v>
      </c>
      <c r="BX85" s="89">
        <f t="shared" si="69"/>
        <v>45138</v>
      </c>
      <c r="BY85" s="89">
        <f t="shared" si="69"/>
        <v>45169</v>
      </c>
      <c r="BZ85" s="89">
        <f t="shared" si="69"/>
        <v>45199</v>
      </c>
      <c r="CA85" s="89">
        <f t="shared" si="69"/>
        <v>45230</v>
      </c>
      <c r="CB85" s="89">
        <f t="shared" si="69"/>
        <v>45260</v>
      </c>
      <c r="CC85" s="89">
        <f t="shared" si="69"/>
        <v>45291</v>
      </c>
      <c r="CD85" s="89">
        <f t="shared" si="69"/>
        <v>45322</v>
      </c>
      <c r="CE85" s="89">
        <f t="shared" si="69"/>
        <v>45351</v>
      </c>
      <c r="CF85" s="89">
        <f t="shared" si="69"/>
        <v>45382</v>
      </c>
    </row>
    <row r="86" spans="1:84" x14ac:dyDescent="0.25">
      <c r="A86" s="604"/>
      <c r="B86" s="605"/>
      <c r="C86" s="396"/>
      <c r="D86" s="606"/>
      <c r="E86" s="607" t="s">
        <v>229</v>
      </c>
      <c r="F86" s="607"/>
      <c r="G86" s="607" t="s">
        <v>3</v>
      </c>
      <c r="H86" s="607"/>
      <c r="I86" s="607"/>
      <c r="J86" s="656">
        <f xml:space="preserve"> SUM(L86:CF86)</f>
        <v>1</v>
      </c>
      <c r="K86" s="656"/>
      <c r="L86" s="656">
        <f t="shared" ref="L86:AQ86" si="70" xml:space="preserve"> IF(AND(L84 &lt;= $F83, L85 &gt;= $F83), 1, 0)</f>
        <v>0</v>
      </c>
      <c r="M86" s="656">
        <f t="shared" si="70"/>
        <v>0</v>
      </c>
      <c r="N86" s="656">
        <f t="shared" si="70"/>
        <v>0</v>
      </c>
      <c r="O86" s="656">
        <f t="shared" si="70"/>
        <v>0</v>
      </c>
      <c r="P86" s="656">
        <f t="shared" si="70"/>
        <v>0</v>
      </c>
      <c r="Q86" s="656">
        <f t="shared" si="70"/>
        <v>0</v>
      </c>
      <c r="R86" s="656">
        <f t="shared" si="70"/>
        <v>0</v>
      </c>
      <c r="S86" s="656">
        <f t="shared" si="70"/>
        <v>0</v>
      </c>
      <c r="T86" s="656">
        <f t="shared" si="70"/>
        <v>0</v>
      </c>
      <c r="U86" s="656">
        <f t="shared" si="70"/>
        <v>0</v>
      </c>
      <c r="V86" s="656">
        <f t="shared" si="70"/>
        <v>0</v>
      </c>
      <c r="W86" s="656">
        <f t="shared" si="70"/>
        <v>0</v>
      </c>
      <c r="X86" s="656">
        <f t="shared" si="70"/>
        <v>0</v>
      </c>
      <c r="Y86" s="656">
        <f t="shared" si="70"/>
        <v>1</v>
      </c>
      <c r="Z86" s="656">
        <f t="shared" si="70"/>
        <v>0</v>
      </c>
      <c r="AA86" s="656">
        <f t="shared" si="70"/>
        <v>0</v>
      </c>
      <c r="AB86" s="656">
        <f t="shared" si="70"/>
        <v>0</v>
      </c>
      <c r="AC86" s="656">
        <f t="shared" si="70"/>
        <v>0</v>
      </c>
      <c r="AD86" s="656">
        <f t="shared" si="70"/>
        <v>0</v>
      </c>
      <c r="AE86" s="656">
        <f t="shared" si="70"/>
        <v>0</v>
      </c>
      <c r="AF86" s="656">
        <f t="shared" si="70"/>
        <v>0</v>
      </c>
      <c r="AG86" s="656">
        <f t="shared" si="70"/>
        <v>0</v>
      </c>
      <c r="AH86" s="656">
        <f t="shared" si="70"/>
        <v>0</v>
      </c>
      <c r="AI86" s="656">
        <f t="shared" si="70"/>
        <v>0</v>
      </c>
      <c r="AJ86" s="656">
        <f t="shared" si="70"/>
        <v>0</v>
      </c>
      <c r="AK86" s="656">
        <f t="shared" si="70"/>
        <v>0</v>
      </c>
      <c r="AL86" s="656">
        <f t="shared" si="70"/>
        <v>0</v>
      </c>
      <c r="AM86" s="656">
        <f t="shared" si="70"/>
        <v>0</v>
      </c>
      <c r="AN86" s="656">
        <f t="shared" si="70"/>
        <v>0</v>
      </c>
      <c r="AO86" s="656">
        <f t="shared" si="70"/>
        <v>0</v>
      </c>
      <c r="AP86" s="656">
        <f t="shared" si="70"/>
        <v>0</v>
      </c>
      <c r="AQ86" s="656">
        <f t="shared" si="70"/>
        <v>0</v>
      </c>
      <c r="AR86" s="656">
        <f t="shared" ref="AR86:BW86" si="71" xml:space="preserve"> IF(AND(AR84 &lt;= $F83, AR85 &gt;= $F83), 1, 0)</f>
        <v>0</v>
      </c>
      <c r="AS86" s="656">
        <f t="shared" si="71"/>
        <v>0</v>
      </c>
      <c r="AT86" s="656">
        <f t="shared" si="71"/>
        <v>0</v>
      </c>
      <c r="AU86" s="656">
        <f t="shared" si="71"/>
        <v>0</v>
      </c>
      <c r="AV86" s="656">
        <f t="shared" si="71"/>
        <v>0</v>
      </c>
      <c r="AW86" s="656">
        <f t="shared" si="71"/>
        <v>0</v>
      </c>
      <c r="AX86" s="656">
        <f t="shared" si="71"/>
        <v>0</v>
      </c>
      <c r="AY86" s="656">
        <f t="shared" si="71"/>
        <v>0</v>
      </c>
      <c r="AZ86" s="656">
        <f t="shared" si="71"/>
        <v>0</v>
      </c>
      <c r="BA86" s="656">
        <f t="shared" si="71"/>
        <v>0</v>
      </c>
      <c r="BB86" s="656">
        <f t="shared" si="71"/>
        <v>0</v>
      </c>
      <c r="BC86" s="656">
        <f t="shared" si="71"/>
        <v>0</v>
      </c>
      <c r="BD86" s="656">
        <f t="shared" si="71"/>
        <v>0</v>
      </c>
      <c r="BE86" s="656">
        <f t="shared" si="71"/>
        <v>0</v>
      </c>
      <c r="BF86" s="656">
        <f t="shared" si="71"/>
        <v>0</v>
      </c>
      <c r="BG86" s="656">
        <f t="shared" si="71"/>
        <v>0</v>
      </c>
      <c r="BH86" s="656">
        <f t="shared" si="71"/>
        <v>0</v>
      </c>
      <c r="BI86" s="656">
        <f t="shared" si="71"/>
        <v>0</v>
      </c>
      <c r="BJ86" s="656">
        <f t="shared" si="71"/>
        <v>0</v>
      </c>
      <c r="BK86" s="656">
        <f t="shared" si="71"/>
        <v>0</v>
      </c>
      <c r="BL86" s="656">
        <f t="shared" si="71"/>
        <v>0</v>
      </c>
      <c r="BM86" s="656">
        <f t="shared" si="71"/>
        <v>0</v>
      </c>
      <c r="BN86" s="656">
        <f t="shared" si="71"/>
        <v>0</v>
      </c>
      <c r="BO86" s="656">
        <f t="shared" si="71"/>
        <v>0</v>
      </c>
      <c r="BP86" s="656">
        <f t="shared" si="71"/>
        <v>0</v>
      </c>
      <c r="BQ86" s="656">
        <f t="shared" si="71"/>
        <v>0</v>
      </c>
      <c r="BR86" s="656">
        <f t="shared" si="71"/>
        <v>0</v>
      </c>
      <c r="BS86" s="656">
        <f t="shared" si="71"/>
        <v>0</v>
      </c>
      <c r="BT86" s="656">
        <f t="shared" si="71"/>
        <v>0</v>
      </c>
      <c r="BU86" s="656">
        <f t="shared" si="71"/>
        <v>0</v>
      </c>
      <c r="BV86" s="656">
        <f t="shared" si="71"/>
        <v>0</v>
      </c>
      <c r="BW86" s="656">
        <f t="shared" si="71"/>
        <v>0</v>
      </c>
      <c r="BX86" s="656">
        <f t="shared" ref="BX86:CF86" si="72" xml:space="preserve"> IF(AND(BX84 &lt;= $F83, BX85 &gt;= $F83), 1, 0)</f>
        <v>0</v>
      </c>
      <c r="BY86" s="656">
        <f t="shared" si="72"/>
        <v>0</v>
      </c>
      <c r="BZ86" s="656">
        <f t="shared" si="72"/>
        <v>0</v>
      </c>
      <c r="CA86" s="656">
        <f t="shared" si="72"/>
        <v>0</v>
      </c>
      <c r="CB86" s="656">
        <f t="shared" si="72"/>
        <v>0</v>
      </c>
      <c r="CC86" s="656">
        <f t="shared" si="72"/>
        <v>0</v>
      </c>
      <c r="CD86" s="656">
        <f t="shared" si="72"/>
        <v>0</v>
      </c>
      <c r="CE86" s="656">
        <f t="shared" si="72"/>
        <v>0</v>
      </c>
      <c r="CF86" s="656">
        <f t="shared" si="72"/>
        <v>0</v>
      </c>
    </row>
    <row r="87" spans="1:84" x14ac:dyDescent="0.25">
      <c r="A87" s="340"/>
      <c r="B87" s="354"/>
      <c r="C87" s="333"/>
      <c r="D87" s="19"/>
      <c r="E87" s="17"/>
      <c r="F87" s="17"/>
      <c r="G87" s="17"/>
      <c r="H87" s="17"/>
      <c r="I87" s="17"/>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19"/>
      <c r="BS87" s="19"/>
      <c r="BT87" s="19"/>
      <c r="BU87" s="19"/>
      <c r="BV87" s="19"/>
      <c r="BW87" s="19"/>
      <c r="BX87" s="19"/>
      <c r="BY87" s="19"/>
      <c r="BZ87" s="19"/>
      <c r="CA87" s="19"/>
      <c r="CB87" s="19"/>
      <c r="CC87" s="19"/>
      <c r="CD87" s="19"/>
      <c r="CE87" s="19"/>
      <c r="CF87" s="19"/>
    </row>
    <row r="88" spans="1:84" x14ac:dyDescent="0.25">
      <c r="A88" s="340"/>
      <c r="B88" s="354"/>
      <c r="C88" s="333"/>
      <c r="D88" s="19"/>
      <c r="E88" s="17"/>
      <c r="F88" s="17"/>
      <c r="G88" s="17"/>
      <c r="H88" s="17"/>
      <c r="I88" s="17"/>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c r="BD88" s="19"/>
      <c r="BE88" s="19"/>
      <c r="BF88" s="19"/>
      <c r="BG88" s="19"/>
      <c r="BH88" s="19"/>
      <c r="BI88" s="19"/>
      <c r="BJ88" s="19"/>
      <c r="BK88" s="19"/>
      <c r="BL88" s="19"/>
      <c r="BM88" s="19"/>
      <c r="BN88" s="19"/>
      <c r="BO88" s="19"/>
      <c r="BP88" s="19"/>
      <c r="BQ88" s="19"/>
      <c r="BR88" s="19"/>
      <c r="BS88" s="19"/>
      <c r="BT88" s="19"/>
      <c r="BU88" s="19"/>
      <c r="BV88" s="19"/>
      <c r="BW88" s="19"/>
      <c r="BX88" s="19"/>
      <c r="BY88" s="19"/>
      <c r="BZ88" s="19"/>
      <c r="CA88" s="19"/>
      <c r="CB88" s="19"/>
      <c r="CC88" s="19"/>
      <c r="CD88" s="19"/>
      <c r="CE88" s="19"/>
      <c r="CF88" s="19"/>
    </row>
    <row r="89" spans="1:84" x14ac:dyDescent="0.25">
      <c r="A89" s="340"/>
      <c r="B89" s="340"/>
      <c r="C89" s="340"/>
      <c r="D89" s="342"/>
      <c r="E89" s="341" t="str">
        <f xml:space="preserve"> E$78</f>
        <v>Financial year ending</v>
      </c>
      <c r="F89" s="341">
        <f t="shared" ref="F89:BQ89" si="73" xml:space="preserve"> F$78</f>
        <v>0</v>
      </c>
      <c r="G89" s="341" t="str">
        <f t="shared" si="73"/>
        <v>date</v>
      </c>
      <c r="H89" s="341">
        <f t="shared" si="73"/>
        <v>0</v>
      </c>
      <c r="I89" s="341">
        <f t="shared" si="73"/>
        <v>0</v>
      </c>
      <c r="J89" s="341">
        <f t="shared" si="73"/>
        <v>0</v>
      </c>
      <c r="K89" s="341">
        <f t="shared" si="73"/>
        <v>0</v>
      </c>
      <c r="L89" s="88">
        <f t="shared" si="73"/>
        <v>43190</v>
      </c>
      <c r="M89" s="88">
        <f t="shared" si="73"/>
        <v>43555</v>
      </c>
      <c r="N89" s="88">
        <f t="shared" si="73"/>
        <v>43555</v>
      </c>
      <c r="O89" s="88">
        <f t="shared" si="73"/>
        <v>43555</v>
      </c>
      <c r="P89" s="88">
        <f t="shared" si="73"/>
        <v>43555</v>
      </c>
      <c r="Q89" s="88">
        <f t="shared" si="73"/>
        <v>43555</v>
      </c>
      <c r="R89" s="88">
        <f t="shared" si="73"/>
        <v>43555</v>
      </c>
      <c r="S89" s="88">
        <f t="shared" si="73"/>
        <v>43555</v>
      </c>
      <c r="T89" s="88">
        <f t="shared" si="73"/>
        <v>43555</v>
      </c>
      <c r="U89" s="88">
        <f t="shared" si="73"/>
        <v>43555</v>
      </c>
      <c r="V89" s="88">
        <f t="shared" si="73"/>
        <v>43555</v>
      </c>
      <c r="W89" s="88">
        <f t="shared" si="73"/>
        <v>43555</v>
      </c>
      <c r="X89" s="88">
        <f t="shared" si="73"/>
        <v>43555</v>
      </c>
      <c r="Y89" s="88">
        <f t="shared" si="73"/>
        <v>43921</v>
      </c>
      <c r="Z89" s="88">
        <f t="shared" si="73"/>
        <v>43921</v>
      </c>
      <c r="AA89" s="88">
        <f t="shared" si="73"/>
        <v>43921</v>
      </c>
      <c r="AB89" s="88">
        <f t="shared" si="73"/>
        <v>43921</v>
      </c>
      <c r="AC89" s="88">
        <f t="shared" si="73"/>
        <v>43921</v>
      </c>
      <c r="AD89" s="88">
        <f t="shared" si="73"/>
        <v>43921</v>
      </c>
      <c r="AE89" s="88">
        <f t="shared" si="73"/>
        <v>43921</v>
      </c>
      <c r="AF89" s="88">
        <f t="shared" si="73"/>
        <v>43921</v>
      </c>
      <c r="AG89" s="88">
        <f t="shared" si="73"/>
        <v>43921</v>
      </c>
      <c r="AH89" s="88">
        <f t="shared" si="73"/>
        <v>43921</v>
      </c>
      <c r="AI89" s="88">
        <f t="shared" si="73"/>
        <v>43921</v>
      </c>
      <c r="AJ89" s="88">
        <f t="shared" si="73"/>
        <v>43921</v>
      </c>
      <c r="AK89" s="88">
        <f t="shared" si="73"/>
        <v>44286</v>
      </c>
      <c r="AL89" s="88">
        <f t="shared" si="73"/>
        <v>44286</v>
      </c>
      <c r="AM89" s="88">
        <f t="shared" si="73"/>
        <v>44286</v>
      </c>
      <c r="AN89" s="88">
        <f t="shared" si="73"/>
        <v>44286</v>
      </c>
      <c r="AO89" s="88">
        <f t="shared" si="73"/>
        <v>44286</v>
      </c>
      <c r="AP89" s="88">
        <f t="shared" si="73"/>
        <v>44286</v>
      </c>
      <c r="AQ89" s="88">
        <f t="shared" si="73"/>
        <v>44286</v>
      </c>
      <c r="AR89" s="88">
        <f t="shared" si="73"/>
        <v>44286</v>
      </c>
      <c r="AS89" s="88">
        <f t="shared" si="73"/>
        <v>44286</v>
      </c>
      <c r="AT89" s="88">
        <f t="shared" si="73"/>
        <v>44286</v>
      </c>
      <c r="AU89" s="88">
        <f t="shared" si="73"/>
        <v>44286</v>
      </c>
      <c r="AV89" s="88">
        <f t="shared" si="73"/>
        <v>44286</v>
      </c>
      <c r="AW89" s="88">
        <f t="shared" si="73"/>
        <v>44651</v>
      </c>
      <c r="AX89" s="88">
        <f t="shared" si="73"/>
        <v>44651</v>
      </c>
      <c r="AY89" s="88">
        <f t="shared" si="73"/>
        <v>44651</v>
      </c>
      <c r="AZ89" s="88">
        <f t="shared" si="73"/>
        <v>44651</v>
      </c>
      <c r="BA89" s="88">
        <f t="shared" si="73"/>
        <v>44651</v>
      </c>
      <c r="BB89" s="88">
        <f t="shared" si="73"/>
        <v>44651</v>
      </c>
      <c r="BC89" s="88">
        <f t="shared" si="73"/>
        <v>44651</v>
      </c>
      <c r="BD89" s="88">
        <f t="shared" si="73"/>
        <v>44651</v>
      </c>
      <c r="BE89" s="88">
        <f t="shared" si="73"/>
        <v>44651</v>
      </c>
      <c r="BF89" s="88">
        <f t="shared" si="73"/>
        <v>44651</v>
      </c>
      <c r="BG89" s="88">
        <f t="shared" si="73"/>
        <v>44651</v>
      </c>
      <c r="BH89" s="88">
        <f t="shared" si="73"/>
        <v>44651</v>
      </c>
      <c r="BI89" s="88">
        <f t="shared" si="73"/>
        <v>45016</v>
      </c>
      <c r="BJ89" s="88">
        <f t="shared" si="73"/>
        <v>45016</v>
      </c>
      <c r="BK89" s="88">
        <f t="shared" si="73"/>
        <v>45016</v>
      </c>
      <c r="BL89" s="88">
        <f t="shared" si="73"/>
        <v>45016</v>
      </c>
      <c r="BM89" s="88">
        <f t="shared" si="73"/>
        <v>45016</v>
      </c>
      <c r="BN89" s="88">
        <f t="shared" si="73"/>
        <v>45016</v>
      </c>
      <c r="BO89" s="88">
        <f t="shared" si="73"/>
        <v>45016</v>
      </c>
      <c r="BP89" s="88">
        <f t="shared" si="73"/>
        <v>45016</v>
      </c>
      <c r="BQ89" s="88">
        <f t="shared" si="73"/>
        <v>45016</v>
      </c>
      <c r="BR89" s="88">
        <f t="shared" ref="BR89:CF89" si="74" xml:space="preserve"> BR$78</f>
        <v>45016</v>
      </c>
      <c r="BS89" s="88">
        <f t="shared" si="74"/>
        <v>45016</v>
      </c>
      <c r="BT89" s="88">
        <f t="shared" si="74"/>
        <v>45016</v>
      </c>
      <c r="BU89" s="88">
        <f t="shared" si="74"/>
        <v>45382</v>
      </c>
      <c r="BV89" s="88">
        <f t="shared" si="74"/>
        <v>45382</v>
      </c>
      <c r="BW89" s="88">
        <f t="shared" si="74"/>
        <v>45382</v>
      </c>
      <c r="BX89" s="88">
        <f t="shared" si="74"/>
        <v>45382</v>
      </c>
      <c r="BY89" s="88">
        <f t="shared" si="74"/>
        <v>45382</v>
      </c>
      <c r="BZ89" s="88">
        <f t="shared" si="74"/>
        <v>45382</v>
      </c>
      <c r="CA89" s="88">
        <f t="shared" si="74"/>
        <v>45382</v>
      </c>
      <c r="CB89" s="88">
        <f t="shared" si="74"/>
        <v>45382</v>
      </c>
      <c r="CC89" s="88">
        <f t="shared" si="74"/>
        <v>45382</v>
      </c>
      <c r="CD89" s="88">
        <f t="shared" si="74"/>
        <v>45382</v>
      </c>
      <c r="CE89" s="88">
        <f t="shared" si="74"/>
        <v>45382</v>
      </c>
      <c r="CF89" s="88">
        <f t="shared" si="74"/>
        <v>45382</v>
      </c>
    </row>
    <row r="90" spans="1:84" x14ac:dyDescent="0.25">
      <c r="A90" s="72"/>
      <c r="B90" s="138"/>
      <c r="C90" s="333"/>
      <c r="D90" s="73"/>
      <c r="E90" s="74" t="str">
        <f t="shared" ref="E90:AJ90" si="75" xml:space="preserve"> E$86</f>
        <v>Forecast start date flag</v>
      </c>
      <c r="F90" s="74">
        <f t="shared" si="75"/>
        <v>0</v>
      </c>
      <c r="G90" s="74" t="str">
        <f t="shared" si="75"/>
        <v>flag</v>
      </c>
      <c r="H90" s="74">
        <f t="shared" si="75"/>
        <v>0</v>
      </c>
      <c r="I90" s="74">
        <f t="shared" si="75"/>
        <v>0</v>
      </c>
      <c r="J90" s="660">
        <f t="shared" si="75"/>
        <v>1</v>
      </c>
      <c r="K90" s="660">
        <f t="shared" si="75"/>
        <v>0</v>
      </c>
      <c r="L90" s="660">
        <f t="shared" si="75"/>
        <v>0</v>
      </c>
      <c r="M90" s="660">
        <f t="shared" si="75"/>
        <v>0</v>
      </c>
      <c r="N90" s="660">
        <f t="shared" si="75"/>
        <v>0</v>
      </c>
      <c r="O90" s="660">
        <f t="shared" si="75"/>
        <v>0</v>
      </c>
      <c r="P90" s="660">
        <f t="shared" si="75"/>
        <v>0</v>
      </c>
      <c r="Q90" s="660">
        <f t="shared" si="75"/>
        <v>0</v>
      </c>
      <c r="R90" s="660">
        <f t="shared" si="75"/>
        <v>0</v>
      </c>
      <c r="S90" s="660">
        <f t="shared" si="75"/>
        <v>0</v>
      </c>
      <c r="T90" s="660">
        <f t="shared" si="75"/>
        <v>0</v>
      </c>
      <c r="U90" s="660">
        <f t="shared" si="75"/>
        <v>0</v>
      </c>
      <c r="V90" s="660">
        <f t="shared" si="75"/>
        <v>0</v>
      </c>
      <c r="W90" s="660">
        <f t="shared" si="75"/>
        <v>0</v>
      </c>
      <c r="X90" s="660">
        <f t="shared" si="75"/>
        <v>0</v>
      </c>
      <c r="Y90" s="660">
        <f t="shared" si="75"/>
        <v>1</v>
      </c>
      <c r="Z90" s="660">
        <f t="shared" si="75"/>
        <v>0</v>
      </c>
      <c r="AA90" s="660">
        <f t="shared" si="75"/>
        <v>0</v>
      </c>
      <c r="AB90" s="660">
        <f t="shared" si="75"/>
        <v>0</v>
      </c>
      <c r="AC90" s="660">
        <f t="shared" si="75"/>
        <v>0</v>
      </c>
      <c r="AD90" s="660">
        <f t="shared" si="75"/>
        <v>0</v>
      </c>
      <c r="AE90" s="660">
        <f t="shared" si="75"/>
        <v>0</v>
      </c>
      <c r="AF90" s="660">
        <f t="shared" si="75"/>
        <v>0</v>
      </c>
      <c r="AG90" s="660">
        <f t="shared" si="75"/>
        <v>0</v>
      </c>
      <c r="AH90" s="660">
        <f t="shared" si="75"/>
        <v>0</v>
      </c>
      <c r="AI90" s="660">
        <f t="shared" si="75"/>
        <v>0</v>
      </c>
      <c r="AJ90" s="660">
        <f t="shared" si="75"/>
        <v>0</v>
      </c>
      <c r="AK90" s="660">
        <f t="shared" ref="AK90:BP90" si="76" xml:space="preserve"> AK$86</f>
        <v>0</v>
      </c>
      <c r="AL90" s="660">
        <f t="shared" si="76"/>
        <v>0</v>
      </c>
      <c r="AM90" s="660">
        <f t="shared" si="76"/>
        <v>0</v>
      </c>
      <c r="AN90" s="660">
        <f t="shared" si="76"/>
        <v>0</v>
      </c>
      <c r="AO90" s="660">
        <f t="shared" si="76"/>
        <v>0</v>
      </c>
      <c r="AP90" s="660">
        <f t="shared" si="76"/>
        <v>0</v>
      </c>
      <c r="AQ90" s="660">
        <f t="shared" si="76"/>
        <v>0</v>
      </c>
      <c r="AR90" s="660">
        <f t="shared" si="76"/>
        <v>0</v>
      </c>
      <c r="AS90" s="660">
        <f t="shared" si="76"/>
        <v>0</v>
      </c>
      <c r="AT90" s="660">
        <f t="shared" si="76"/>
        <v>0</v>
      </c>
      <c r="AU90" s="660">
        <f t="shared" si="76"/>
        <v>0</v>
      </c>
      <c r="AV90" s="660">
        <f t="shared" si="76"/>
        <v>0</v>
      </c>
      <c r="AW90" s="660">
        <f t="shared" si="76"/>
        <v>0</v>
      </c>
      <c r="AX90" s="660">
        <f t="shared" si="76"/>
        <v>0</v>
      </c>
      <c r="AY90" s="660">
        <f t="shared" si="76"/>
        <v>0</v>
      </c>
      <c r="AZ90" s="660">
        <f t="shared" si="76"/>
        <v>0</v>
      </c>
      <c r="BA90" s="660">
        <f t="shared" si="76"/>
        <v>0</v>
      </c>
      <c r="BB90" s="660">
        <f t="shared" si="76"/>
        <v>0</v>
      </c>
      <c r="BC90" s="660">
        <f t="shared" si="76"/>
        <v>0</v>
      </c>
      <c r="BD90" s="660">
        <f t="shared" si="76"/>
        <v>0</v>
      </c>
      <c r="BE90" s="660">
        <f t="shared" si="76"/>
        <v>0</v>
      </c>
      <c r="BF90" s="660">
        <f t="shared" si="76"/>
        <v>0</v>
      </c>
      <c r="BG90" s="660">
        <f t="shared" si="76"/>
        <v>0</v>
      </c>
      <c r="BH90" s="660">
        <f t="shared" si="76"/>
        <v>0</v>
      </c>
      <c r="BI90" s="660">
        <f t="shared" si="76"/>
        <v>0</v>
      </c>
      <c r="BJ90" s="660">
        <f t="shared" si="76"/>
        <v>0</v>
      </c>
      <c r="BK90" s="660">
        <f t="shared" si="76"/>
        <v>0</v>
      </c>
      <c r="BL90" s="660">
        <f t="shared" si="76"/>
        <v>0</v>
      </c>
      <c r="BM90" s="660">
        <f t="shared" si="76"/>
        <v>0</v>
      </c>
      <c r="BN90" s="660">
        <f t="shared" si="76"/>
        <v>0</v>
      </c>
      <c r="BO90" s="660">
        <f t="shared" si="76"/>
        <v>0</v>
      </c>
      <c r="BP90" s="660">
        <f t="shared" si="76"/>
        <v>0</v>
      </c>
      <c r="BQ90" s="660">
        <f t="shared" ref="BQ90:CF90" si="77" xml:space="preserve"> BQ$86</f>
        <v>0</v>
      </c>
      <c r="BR90" s="660">
        <f t="shared" si="77"/>
        <v>0</v>
      </c>
      <c r="BS90" s="660">
        <f t="shared" si="77"/>
        <v>0</v>
      </c>
      <c r="BT90" s="660">
        <f t="shared" si="77"/>
        <v>0</v>
      </c>
      <c r="BU90" s="660">
        <f t="shared" si="77"/>
        <v>0</v>
      </c>
      <c r="BV90" s="660">
        <f t="shared" si="77"/>
        <v>0</v>
      </c>
      <c r="BW90" s="660">
        <f t="shared" si="77"/>
        <v>0</v>
      </c>
      <c r="BX90" s="660">
        <f t="shared" si="77"/>
        <v>0</v>
      </c>
      <c r="BY90" s="660">
        <f t="shared" si="77"/>
        <v>0</v>
      </c>
      <c r="BZ90" s="660">
        <f t="shared" si="77"/>
        <v>0</v>
      </c>
      <c r="CA90" s="660">
        <f t="shared" si="77"/>
        <v>0</v>
      </c>
      <c r="CB90" s="660">
        <f t="shared" si="77"/>
        <v>0</v>
      </c>
      <c r="CC90" s="660">
        <f t="shared" si="77"/>
        <v>0</v>
      </c>
      <c r="CD90" s="660">
        <f t="shared" si="77"/>
        <v>0</v>
      </c>
      <c r="CE90" s="660">
        <f t="shared" si="77"/>
        <v>0</v>
      </c>
      <c r="CF90" s="660">
        <f t="shared" si="77"/>
        <v>0</v>
      </c>
    </row>
    <row r="91" spans="1:84" x14ac:dyDescent="0.25">
      <c r="A91" s="75"/>
      <c r="B91" s="75"/>
      <c r="C91" s="340"/>
      <c r="D91" s="76"/>
      <c r="E91" s="330" t="s">
        <v>237</v>
      </c>
      <c r="F91" s="679">
        <f xml:space="preserve"> SUMPRODUCT( L89:CF89, L90:CF90 )</f>
        <v>43921</v>
      </c>
      <c r="G91" s="330" t="s">
        <v>2</v>
      </c>
      <c r="H91" s="330"/>
      <c r="I91" s="330"/>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6"/>
      <c r="AM91" s="76"/>
      <c r="AN91" s="76"/>
      <c r="AO91" s="76"/>
      <c r="AP91" s="76"/>
      <c r="AQ91" s="76"/>
      <c r="AR91" s="76"/>
      <c r="AS91" s="76"/>
      <c r="AT91" s="76"/>
      <c r="AU91" s="76"/>
      <c r="AV91" s="76"/>
      <c r="AW91" s="76"/>
      <c r="AX91" s="76"/>
      <c r="AY91" s="76"/>
      <c r="AZ91" s="76"/>
      <c r="BA91" s="76"/>
      <c r="BB91" s="76"/>
      <c r="BC91" s="76"/>
      <c r="BD91" s="76"/>
      <c r="BE91" s="76"/>
      <c r="BF91" s="76"/>
      <c r="BG91" s="76"/>
      <c r="BH91" s="76"/>
      <c r="BI91" s="76"/>
      <c r="BJ91" s="76"/>
      <c r="BK91" s="76"/>
      <c r="BL91" s="76"/>
      <c r="BM91" s="76"/>
      <c r="BN91" s="76"/>
      <c r="BO91" s="76"/>
      <c r="BP91" s="76"/>
      <c r="BQ91" s="76"/>
      <c r="BR91" s="76"/>
      <c r="BS91" s="76"/>
      <c r="BT91" s="76"/>
      <c r="BU91" s="76"/>
      <c r="BV91" s="76"/>
      <c r="BW91" s="76"/>
      <c r="BX91" s="76"/>
      <c r="BY91" s="76"/>
      <c r="BZ91" s="76"/>
      <c r="CA91" s="76"/>
      <c r="CB91" s="76"/>
      <c r="CC91" s="76"/>
      <c r="CD91" s="76"/>
      <c r="CE91" s="76"/>
      <c r="CF91" s="76"/>
    </row>
    <row r="92" spans="1:84" x14ac:dyDescent="0.25">
      <c r="A92" s="75"/>
      <c r="B92" s="75"/>
      <c r="C92" s="340"/>
      <c r="D92" s="76"/>
      <c r="E92" s="330"/>
      <c r="F92" s="330"/>
      <c r="G92" s="330"/>
      <c r="H92" s="330"/>
      <c r="I92" s="330"/>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K92" s="76"/>
      <c r="AL92" s="76"/>
      <c r="AM92" s="76"/>
      <c r="AN92" s="76"/>
      <c r="AO92" s="76"/>
      <c r="AP92" s="76"/>
      <c r="AQ92" s="76"/>
      <c r="AR92" s="76"/>
      <c r="AS92" s="76"/>
      <c r="AT92" s="76"/>
      <c r="AU92" s="76"/>
      <c r="AV92" s="76"/>
      <c r="AW92" s="76"/>
      <c r="AX92" s="76"/>
      <c r="AY92" s="76"/>
      <c r="AZ92" s="76"/>
      <c r="BA92" s="76"/>
      <c r="BB92" s="76"/>
      <c r="BC92" s="76"/>
      <c r="BD92" s="76"/>
      <c r="BE92" s="76"/>
      <c r="BF92" s="76"/>
      <c r="BG92" s="76"/>
      <c r="BH92" s="76"/>
      <c r="BI92" s="76"/>
      <c r="BJ92" s="76"/>
      <c r="BK92" s="76"/>
      <c r="BL92" s="76"/>
      <c r="BM92" s="76"/>
      <c r="BN92" s="76"/>
      <c r="BO92" s="76"/>
      <c r="BP92" s="76"/>
      <c r="BQ92" s="76"/>
      <c r="BR92" s="76"/>
      <c r="BS92" s="76"/>
      <c r="BT92" s="76"/>
      <c r="BU92" s="76"/>
      <c r="BV92" s="76"/>
      <c r="BW92" s="76"/>
      <c r="BX92" s="76"/>
      <c r="BY92" s="76"/>
      <c r="BZ92" s="76"/>
      <c r="CA92" s="76"/>
      <c r="CB92" s="76"/>
      <c r="CC92" s="76"/>
      <c r="CD92" s="76"/>
      <c r="CE92" s="76"/>
      <c r="CF92" s="76"/>
    </row>
    <row r="93" spans="1:84" x14ac:dyDescent="0.25">
      <c r="A93" s="75"/>
      <c r="B93" s="75"/>
      <c r="C93" s="185"/>
      <c r="D93" s="76"/>
      <c r="E93" s="64"/>
      <c r="F93" s="64"/>
      <c r="G93" s="64"/>
      <c r="H93" s="64"/>
      <c r="I93" s="64"/>
      <c r="J93" s="76"/>
      <c r="K93" s="76"/>
      <c r="L93" s="76"/>
      <c r="M93" s="76"/>
      <c r="N93" s="76"/>
      <c r="O93" s="76"/>
      <c r="P93" s="76"/>
      <c r="Q93" s="76"/>
      <c r="R93" s="76"/>
      <c r="S93" s="76"/>
      <c r="T93" s="76"/>
      <c r="U93" s="76"/>
      <c r="V93" s="76"/>
      <c r="W93" s="76"/>
      <c r="X93" s="76"/>
      <c r="Y93" s="76"/>
      <c r="Z93" s="76"/>
      <c r="AA93" s="76"/>
      <c r="AB93" s="76"/>
      <c r="AC93" s="76"/>
      <c r="AD93" s="76"/>
      <c r="AE93" s="76"/>
      <c r="AF93" s="76"/>
      <c r="AG93" s="76"/>
      <c r="AH93" s="76"/>
      <c r="AI93" s="76"/>
      <c r="AJ93" s="76"/>
      <c r="AK93" s="76"/>
      <c r="AL93" s="76"/>
      <c r="AM93" s="76"/>
      <c r="AN93" s="76"/>
      <c r="AO93" s="76"/>
      <c r="AP93" s="76"/>
      <c r="AQ93" s="76"/>
      <c r="AR93" s="76"/>
      <c r="AS93" s="76"/>
      <c r="AT93" s="76"/>
      <c r="AU93" s="76"/>
      <c r="AV93" s="76"/>
      <c r="AW93" s="76"/>
      <c r="AX93" s="76"/>
      <c r="AY93" s="76"/>
      <c r="AZ93" s="76"/>
      <c r="BA93" s="76"/>
      <c r="BB93" s="76"/>
      <c r="BC93" s="76"/>
      <c r="BD93" s="76"/>
      <c r="BE93" s="76"/>
      <c r="BF93" s="76"/>
      <c r="BG93" s="76"/>
      <c r="BH93" s="76"/>
      <c r="BI93" s="76"/>
      <c r="BJ93" s="76"/>
      <c r="BK93" s="76"/>
      <c r="BL93" s="76"/>
      <c r="BM93" s="76"/>
      <c r="BN93" s="76"/>
      <c r="BO93" s="76"/>
      <c r="BP93" s="76"/>
      <c r="BQ93" s="76"/>
      <c r="BR93" s="76"/>
      <c r="BS93" s="76"/>
      <c r="BT93" s="76"/>
      <c r="BU93" s="76"/>
      <c r="BV93" s="76"/>
      <c r="BW93" s="76"/>
      <c r="BX93" s="76"/>
      <c r="BY93" s="76"/>
      <c r="BZ93" s="76"/>
      <c r="CA93" s="76"/>
      <c r="CB93" s="76"/>
      <c r="CC93" s="76"/>
      <c r="CD93" s="76"/>
      <c r="CE93" s="76"/>
      <c r="CF93" s="76"/>
    </row>
    <row r="94" spans="1:84" ht="13.2" customHeight="1" x14ac:dyDescent="0.25">
      <c r="A94" s="304" t="s">
        <v>49</v>
      </c>
      <c r="B94" s="305"/>
      <c r="C94" s="304"/>
      <c r="D94" s="306"/>
      <c r="E94" s="306"/>
      <c r="F94" s="307"/>
      <c r="G94" s="308"/>
      <c r="H94" s="306"/>
      <c r="I94" s="306"/>
      <c r="J94" s="403"/>
      <c r="K94" s="403"/>
      <c r="L94" s="403"/>
      <c r="M94" s="403"/>
      <c r="N94" s="403"/>
      <c r="O94" s="403"/>
      <c r="P94" s="403"/>
      <c r="Q94" s="403"/>
      <c r="R94" s="403"/>
      <c r="S94" s="403"/>
      <c r="T94" s="403"/>
      <c r="U94" s="403"/>
      <c r="V94" s="403"/>
      <c r="W94" s="403"/>
      <c r="X94" s="403"/>
      <c r="Y94" s="403"/>
      <c r="Z94" s="403"/>
      <c r="AA94" s="403"/>
      <c r="AB94" s="403"/>
      <c r="AC94" s="403"/>
      <c r="AD94" s="403"/>
      <c r="AE94" s="403"/>
      <c r="AF94" s="403"/>
      <c r="AG94" s="403"/>
      <c r="AH94" s="403"/>
      <c r="AI94" s="403"/>
      <c r="AJ94" s="403"/>
      <c r="AK94" s="403"/>
      <c r="AL94" s="403"/>
      <c r="AM94" s="403"/>
      <c r="AN94" s="403"/>
      <c r="AO94" s="403"/>
      <c r="AP94" s="403"/>
      <c r="AQ94" s="403"/>
      <c r="AR94" s="403"/>
      <c r="AS94" s="403"/>
      <c r="AT94" s="403"/>
      <c r="AU94" s="403"/>
      <c r="AV94" s="403"/>
      <c r="AW94" s="403"/>
      <c r="AX94" s="403"/>
      <c r="AY94" s="403"/>
      <c r="AZ94" s="403"/>
      <c r="BA94" s="403"/>
      <c r="BB94" s="403"/>
      <c r="BC94" s="403"/>
      <c r="BD94" s="403"/>
      <c r="BE94" s="403"/>
      <c r="BF94" s="403"/>
      <c r="BG94" s="403"/>
      <c r="BH94" s="403"/>
      <c r="BI94" s="403"/>
      <c r="BJ94" s="403"/>
      <c r="BK94" s="403"/>
      <c r="BL94" s="403"/>
      <c r="BM94" s="403"/>
      <c r="BN94" s="403"/>
      <c r="BO94" s="403"/>
      <c r="BP94" s="403"/>
      <c r="BQ94" s="403"/>
      <c r="BR94" s="403"/>
      <c r="BS94" s="403"/>
      <c r="BT94" s="403"/>
      <c r="BU94" s="403"/>
      <c r="BV94" s="403"/>
      <c r="BW94" s="403"/>
      <c r="BX94" s="403"/>
      <c r="BY94" s="403"/>
      <c r="BZ94" s="403"/>
      <c r="CA94" s="403"/>
      <c r="CB94" s="403"/>
      <c r="CC94" s="403"/>
      <c r="CD94" s="403"/>
      <c r="CE94" s="403"/>
      <c r="CF94" s="403"/>
    </row>
    <row r="95" spans="1:84" x14ac:dyDescent="0.25">
      <c r="A95" s="75"/>
      <c r="B95" s="75"/>
      <c r="C95" s="185"/>
      <c r="D95" s="76"/>
      <c r="E95" s="64"/>
      <c r="F95" s="64"/>
      <c r="G95" s="64"/>
      <c r="H95" s="64"/>
      <c r="I95" s="64"/>
      <c r="J95" s="76"/>
      <c r="K95" s="76"/>
      <c r="L95" s="76"/>
      <c r="M95" s="76"/>
      <c r="N95" s="76"/>
      <c r="O95" s="76"/>
      <c r="P95" s="76"/>
      <c r="Q95" s="76"/>
      <c r="R95" s="76"/>
      <c r="S95" s="76"/>
      <c r="T95" s="76"/>
      <c r="U95" s="76"/>
      <c r="V95" s="76"/>
      <c r="W95" s="76"/>
      <c r="X95" s="76"/>
      <c r="Y95" s="76"/>
      <c r="Z95" s="76"/>
      <c r="AA95" s="76"/>
      <c r="AB95" s="76"/>
      <c r="AC95" s="76"/>
      <c r="AD95" s="76"/>
      <c r="AE95" s="76"/>
      <c r="AF95" s="76"/>
      <c r="AG95" s="76"/>
      <c r="AH95" s="76"/>
      <c r="AI95" s="76"/>
      <c r="AJ95" s="76"/>
      <c r="AK95" s="76"/>
      <c r="AL95" s="76"/>
      <c r="AM95" s="76"/>
      <c r="AN95" s="76"/>
      <c r="AO95" s="76"/>
      <c r="AP95" s="76"/>
      <c r="AQ95" s="76"/>
      <c r="AR95" s="76"/>
      <c r="AS95" s="76"/>
      <c r="AT95" s="76"/>
      <c r="AU95" s="76"/>
      <c r="AV95" s="76"/>
      <c r="AW95" s="76"/>
      <c r="AX95" s="76"/>
      <c r="AY95" s="76"/>
      <c r="AZ95" s="76"/>
      <c r="BA95" s="76"/>
      <c r="BB95" s="76"/>
      <c r="BC95" s="76"/>
      <c r="BD95" s="76"/>
      <c r="BE95" s="76"/>
      <c r="BF95" s="76"/>
      <c r="BG95" s="76"/>
      <c r="BH95" s="76"/>
      <c r="BI95" s="76"/>
      <c r="BJ95" s="76"/>
      <c r="BK95" s="76"/>
      <c r="BL95" s="76"/>
      <c r="BM95" s="76"/>
      <c r="BN95" s="76"/>
      <c r="BO95" s="76"/>
      <c r="BP95" s="76"/>
      <c r="BQ95" s="76"/>
      <c r="BR95" s="76"/>
      <c r="BS95" s="76"/>
      <c r="BT95" s="76"/>
      <c r="BU95" s="76"/>
      <c r="BV95" s="76"/>
      <c r="BW95" s="76"/>
      <c r="BX95" s="76"/>
      <c r="BY95" s="76"/>
      <c r="BZ95" s="76"/>
      <c r="CA95" s="76"/>
      <c r="CB95" s="76"/>
      <c r="CC95" s="76"/>
      <c r="CD95" s="76"/>
      <c r="CE95" s="76"/>
      <c r="CF95" s="76"/>
    </row>
    <row r="96" spans="1:84" x14ac:dyDescent="0.25">
      <c r="A96" s="185"/>
      <c r="B96" s="102" t="s">
        <v>134</v>
      </c>
      <c r="C96" s="126"/>
      <c r="D96" s="144"/>
      <c r="E96" s="145"/>
      <c r="F96" s="145"/>
      <c r="G96" s="145"/>
      <c r="H96" s="145"/>
      <c r="I96" s="145"/>
      <c r="J96" s="342"/>
      <c r="K96" s="342"/>
      <c r="L96" s="342"/>
      <c r="M96" s="342"/>
      <c r="N96" s="342"/>
      <c r="O96" s="342"/>
      <c r="P96" s="342"/>
      <c r="Q96" s="342"/>
      <c r="R96" s="342"/>
      <c r="S96" s="342"/>
      <c r="T96" s="342"/>
      <c r="U96" s="342"/>
      <c r="V96" s="342"/>
      <c r="W96" s="342"/>
      <c r="X96" s="342"/>
      <c r="Y96" s="342"/>
      <c r="Z96" s="342"/>
      <c r="AA96" s="342"/>
      <c r="AB96" s="342"/>
      <c r="AC96" s="342"/>
      <c r="AD96" s="342"/>
      <c r="AE96" s="342"/>
      <c r="AF96" s="342"/>
      <c r="AG96" s="342"/>
      <c r="AH96" s="342"/>
      <c r="AI96" s="342"/>
      <c r="AJ96" s="342"/>
      <c r="AK96" s="342"/>
      <c r="AL96" s="342"/>
      <c r="AM96" s="342"/>
      <c r="AN96" s="342"/>
      <c r="AO96" s="342"/>
      <c r="AP96" s="342"/>
      <c r="AQ96" s="342"/>
      <c r="AR96" s="342"/>
      <c r="AS96" s="342"/>
      <c r="AT96" s="342"/>
      <c r="AU96" s="342"/>
      <c r="AV96" s="342"/>
      <c r="AW96" s="342"/>
      <c r="AX96" s="342"/>
      <c r="AY96" s="342"/>
      <c r="AZ96" s="342"/>
      <c r="BA96" s="342"/>
      <c r="BB96" s="342"/>
      <c r="BC96" s="342"/>
      <c r="BD96" s="342"/>
      <c r="BE96" s="342"/>
      <c r="BF96" s="342"/>
      <c r="BG96" s="342"/>
      <c r="BH96" s="342"/>
      <c r="BI96" s="342"/>
      <c r="BJ96" s="342"/>
      <c r="BK96" s="342"/>
      <c r="BL96" s="342"/>
      <c r="BM96" s="342"/>
      <c r="BN96" s="342"/>
      <c r="BO96" s="342"/>
      <c r="BP96" s="342"/>
      <c r="BQ96" s="342"/>
      <c r="BR96" s="342"/>
      <c r="BS96" s="342"/>
      <c r="BT96" s="342"/>
      <c r="BU96" s="342"/>
      <c r="BV96" s="342"/>
      <c r="BW96" s="342"/>
      <c r="BX96" s="342"/>
      <c r="BY96" s="342"/>
      <c r="BZ96" s="342"/>
      <c r="CA96" s="342"/>
      <c r="CB96" s="342"/>
      <c r="CC96" s="342"/>
      <c r="CD96" s="342"/>
      <c r="CE96" s="342"/>
      <c r="CF96" s="342"/>
    </row>
    <row r="97" spans="1:84" x14ac:dyDescent="0.25">
      <c r="A97" s="75"/>
      <c r="B97" s="102"/>
      <c r="C97" s="126"/>
      <c r="D97" s="76"/>
      <c r="E97" s="64"/>
      <c r="F97" s="64"/>
      <c r="G97" s="64"/>
      <c r="H97" s="64"/>
      <c r="I97" s="64"/>
      <c r="J97" s="76"/>
      <c r="K97" s="76"/>
      <c r="L97" s="76"/>
      <c r="M97" s="76"/>
      <c r="N97" s="76"/>
      <c r="O97" s="76"/>
      <c r="P97" s="76"/>
      <c r="Q97" s="76"/>
      <c r="R97" s="76"/>
      <c r="S97" s="76"/>
      <c r="T97" s="76"/>
      <c r="U97" s="76"/>
      <c r="V97" s="76"/>
      <c r="W97" s="76"/>
      <c r="X97" s="76"/>
      <c r="Y97" s="76"/>
      <c r="Z97" s="76"/>
      <c r="AA97" s="76"/>
      <c r="AB97" s="76"/>
      <c r="AC97" s="76"/>
      <c r="AD97" s="76"/>
      <c r="AE97" s="76"/>
      <c r="AF97" s="76"/>
      <c r="AG97" s="76"/>
      <c r="AH97" s="76"/>
      <c r="AI97" s="76"/>
      <c r="AJ97" s="76"/>
      <c r="AK97" s="76"/>
      <c r="AL97" s="76"/>
      <c r="AM97" s="76"/>
      <c r="AN97" s="76"/>
      <c r="AO97" s="76"/>
      <c r="AP97" s="76"/>
      <c r="AQ97" s="76"/>
      <c r="AR97" s="76"/>
      <c r="AS97" s="76"/>
      <c r="AT97" s="76"/>
      <c r="AU97" s="76"/>
      <c r="AV97" s="76"/>
      <c r="AW97" s="76"/>
      <c r="AX97" s="76"/>
      <c r="AY97" s="76"/>
      <c r="AZ97" s="76"/>
      <c r="BA97" s="76"/>
      <c r="BB97" s="76"/>
      <c r="BC97" s="76"/>
      <c r="BD97" s="76"/>
      <c r="BE97" s="76"/>
      <c r="BF97" s="76"/>
      <c r="BG97" s="76"/>
      <c r="BH97" s="76"/>
      <c r="BI97" s="76"/>
      <c r="BJ97" s="76"/>
      <c r="BK97" s="76"/>
      <c r="BL97" s="76"/>
      <c r="BM97" s="76"/>
      <c r="BN97" s="76"/>
      <c r="BO97" s="76"/>
      <c r="BP97" s="76"/>
      <c r="BQ97" s="76"/>
      <c r="BR97" s="76"/>
      <c r="BS97" s="76"/>
      <c r="BT97" s="76"/>
      <c r="BU97" s="76"/>
      <c r="BV97" s="76"/>
      <c r="BW97" s="76"/>
      <c r="BX97" s="76"/>
      <c r="BY97" s="76"/>
      <c r="BZ97" s="76"/>
      <c r="CA97" s="76"/>
      <c r="CB97" s="76"/>
      <c r="CC97" s="76"/>
      <c r="CD97" s="76"/>
      <c r="CE97" s="76"/>
      <c r="CF97" s="76"/>
    </row>
    <row r="98" spans="1:84" x14ac:dyDescent="0.25">
      <c r="A98" s="428"/>
      <c r="B98" s="428"/>
      <c r="C98" s="428"/>
      <c r="D98" s="428"/>
      <c r="E98" s="428" t="str">
        <f xml:space="preserve"> SetUp!E$11</f>
        <v>First financial year start date</v>
      </c>
      <c r="F98" s="93">
        <f xml:space="preserve"> SetUp!F$11</f>
        <v>43191</v>
      </c>
      <c r="G98" s="428" t="str">
        <f xml:space="preserve"> SetUp!G$11</f>
        <v>date</v>
      </c>
      <c r="H98" s="428" t="str">
        <f xml:space="preserve"> SetUp!H$11</f>
        <v>To be first day of a financial year</v>
      </c>
      <c r="I98" s="428">
        <f xml:space="preserve"> SetUp!I$11</f>
        <v>0</v>
      </c>
      <c r="J98" s="428"/>
      <c r="K98" s="428"/>
      <c r="L98" s="428"/>
      <c r="M98" s="428"/>
      <c r="N98" s="428"/>
      <c r="O98" s="428"/>
      <c r="P98" s="428"/>
      <c r="Q98" s="428"/>
      <c r="R98" s="428"/>
      <c r="S98" s="428"/>
      <c r="T98" s="428"/>
      <c r="U98" s="428"/>
      <c r="V98" s="428"/>
      <c r="W98" s="428"/>
      <c r="X98" s="428"/>
      <c r="Y98" s="428"/>
      <c r="Z98" s="428"/>
      <c r="AA98" s="428"/>
      <c r="AB98" s="428"/>
      <c r="AC98" s="428"/>
      <c r="AD98" s="428"/>
      <c r="AE98" s="428"/>
      <c r="AF98" s="428"/>
      <c r="AG98" s="428"/>
      <c r="AH98" s="428"/>
      <c r="AI98" s="428"/>
      <c r="AJ98" s="428"/>
      <c r="AK98" s="428"/>
      <c r="AL98" s="428"/>
      <c r="AM98" s="428"/>
      <c r="AN98" s="428"/>
      <c r="AO98" s="428"/>
      <c r="AP98" s="428"/>
      <c r="AQ98" s="428"/>
      <c r="AR98" s="428"/>
      <c r="AS98" s="428"/>
      <c r="AT98" s="428"/>
      <c r="AU98" s="428"/>
      <c r="AV98" s="428"/>
      <c r="AW98" s="428"/>
      <c r="AX98" s="428"/>
      <c r="AY98" s="428"/>
      <c r="AZ98" s="428"/>
      <c r="BA98" s="428"/>
      <c r="BB98" s="428"/>
      <c r="BC98" s="428"/>
      <c r="BD98" s="428"/>
      <c r="BE98" s="428"/>
      <c r="BF98" s="428"/>
      <c r="BG98" s="428"/>
      <c r="BH98" s="428"/>
      <c r="BI98" s="428"/>
      <c r="BJ98" s="428"/>
      <c r="BK98" s="428"/>
      <c r="BL98" s="428"/>
      <c r="BM98" s="428"/>
      <c r="BN98" s="428"/>
      <c r="BO98" s="428"/>
      <c r="BP98" s="428"/>
      <c r="BQ98" s="428"/>
      <c r="BR98" s="428"/>
      <c r="BS98" s="428"/>
      <c r="BT98" s="428"/>
      <c r="BU98" s="428"/>
      <c r="BV98" s="428"/>
      <c r="BW98" s="428"/>
      <c r="BX98" s="428"/>
      <c r="BY98" s="428"/>
      <c r="BZ98" s="428"/>
      <c r="CA98" s="428"/>
      <c r="CB98" s="428"/>
      <c r="CC98" s="428"/>
      <c r="CD98" s="428"/>
      <c r="CE98" s="428"/>
      <c r="CF98" s="428"/>
    </row>
    <row r="99" spans="1:84" x14ac:dyDescent="0.25">
      <c r="A99" s="161"/>
      <c r="B99" s="66"/>
      <c r="C99" s="187"/>
      <c r="D99" s="160"/>
      <c r="E99" s="160" t="str">
        <f xml:space="preserve"> SetUp!E$17</f>
        <v>Months in a year</v>
      </c>
      <c r="F99" s="384">
        <f xml:space="preserve"> SetUp!F$17</f>
        <v>12</v>
      </c>
      <c r="G99" s="160" t="str">
        <f xml:space="preserve"> SetUp!G$17</f>
        <v>months</v>
      </c>
      <c r="H99" s="160" t="str">
        <f xml:space="preserve"> SetUp!H$17</f>
        <v>Cannot be changed</v>
      </c>
      <c r="I99" s="160">
        <f xml:space="preserve"> SetUp!I$17</f>
        <v>0</v>
      </c>
      <c r="J99" s="412"/>
      <c r="K99" s="412"/>
      <c r="L99" s="412"/>
      <c r="M99" s="412"/>
      <c r="N99" s="412"/>
      <c r="O99" s="412"/>
      <c r="P99" s="412"/>
      <c r="Q99" s="412"/>
      <c r="R99" s="412"/>
      <c r="S99" s="412"/>
      <c r="T99" s="412"/>
      <c r="U99" s="412"/>
      <c r="V99" s="412"/>
      <c r="W99" s="412"/>
      <c r="X99" s="412"/>
      <c r="Y99" s="412"/>
      <c r="Z99" s="412"/>
      <c r="AA99" s="412"/>
      <c r="AB99" s="412"/>
      <c r="AC99" s="412"/>
      <c r="AD99" s="412"/>
      <c r="AE99" s="412"/>
      <c r="AF99" s="412"/>
      <c r="AG99" s="412"/>
      <c r="AH99" s="412"/>
      <c r="AI99" s="412"/>
      <c r="AJ99" s="412"/>
      <c r="AK99" s="412"/>
      <c r="AL99" s="412"/>
      <c r="AM99" s="412"/>
      <c r="AN99" s="412"/>
      <c r="AO99" s="412"/>
      <c r="AP99" s="412"/>
      <c r="AQ99" s="412"/>
      <c r="AR99" s="412"/>
      <c r="AS99" s="412"/>
      <c r="AT99" s="412"/>
      <c r="AU99" s="412"/>
      <c r="AV99" s="412"/>
      <c r="AW99" s="412"/>
      <c r="AX99" s="412"/>
      <c r="AY99" s="412"/>
      <c r="AZ99" s="412"/>
      <c r="BA99" s="412"/>
      <c r="BB99" s="412"/>
      <c r="BC99" s="412"/>
      <c r="BD99" s="412"/>
      <c r="BE99" s="412"/>
      <c r="BF99" s="412"/>
      <c r="BG99" s="412"/>
      <c r="BH99" s="412"/>
      <c r="BI99" s="412"/>
      <c r="BJ99" s="412"/>
      <c r="BK99" s="412"/>
      <c r="BL99" s="412"/>
      <c r="BM99" s="412"/>
      <c r="BN99" s="412"/>
      <c r="BO99" s="412"/>
      <c r="BP99" s="412"/>
      <c r="BQ99" s="412"/>
      <c r="BR99" s="412"/>
      <c r="BS99" s="412"/>
      <c r="BT99" s="412"/>
      <c r="BU99" s="412"/>
      <c r="BV99" s="412"/>
      <c r="BW99" s="412"/>
      <c r="BX99" s="412"/>
      <c r="BY99" s="412"/>
      <c r="BZ99" s="412"/>
      <c r="CA99" s="412"/>
      <c r="CB99" s="412"/>
      <c r="CC99" s="412"/>
      <c r="CD99" s="412"/>
      <c r="CE99" s="412"/>
      <c r="CF99" s="412"/>
    </row>
    <row r="100" spans="1:84" x14ac:dyDescent="0.25">
      <c r="A100" s="27"/>
      <c r="B100" s="243"/>
      <c r="C100" s="126"/>
      <c r="D100" s="28"/>
      <c r="E100" s="33" t="str">
        <f t="shared" ref="E100:AJ100" si="78" xml:space="preserve"> E$17</f>
        <v>First model column flag</v>
      </c>
      <c r="F100" s="33">
        <f t="shared" si="78"/>
        <v>0</v>
      </c>
      <c r="G100" s="33" t="str">
        <f t="shared" si="78"/>
        <v>flag</v>
      </c>
      <c r="H100" s="33">
        <f t="shared" si="78"/>
        <v>0</v>
      </c>
      <c r="I100" s="33">
        <f t="shared" si="78"/>
        <v>0</v>
      </c>
      <c r="J100" s="655">
        <f t="shared" si="78"/>
        <v>1</v>
      </c>
      <c r="K100" s="655">
        <f t="shared" si="78"/>
        <v>0</v>
      </c>
      <c r="L100" s="655">
        <f t="shared" si="78"/>
        <v>1</v>
      </c>
      <c r="M100" s="655">
        <f t="shared" si="78"/>
        <v>0</v>
      </c>
      <c r="N100" s="655">
        <f t="shared" si="78"/>
        <v>0</v>
      </c>
      <c r="O100" s="655">
        <f t="shared" si="78"/>
        <v>0</v>
      </c>
      <c r="P100" s="655">
        <f t="shared" si="78"/>
        <v>0</v>
      </c>
      <c r="Q100" s="655">
        <f t="shared" si="78"/>
        <v>0</v>
      </c>
      <c r="R100" s="655">
        <f t="shared" si="78"/>
        <v>0</v>
      </c>
      <c r="S100" s="655">
        <f t="shared" si="78"/>
        <v>0</v>
      </c>
      <c r="T100" s="655">
        <f t="shared" si="78"/>
        <v>0</v>
      </c>
      <c r="U100" s="655">
        <f t="shared" si="78"/>
        <v>0</v>
      </c>
      <c r="V100" s="655">
        <f t="shared" si="78"/>
        <v>0</v>
      </c>
      <c r="W100" s="655">
        <f t="shared" si="78"/>
        <v>0</v>
      </c>
      <c r="X100" s="655">
        <f t="shared" si="78"/>
        <v>0</v>
      </c>
      <c r="Y100" s="655">
        <f t="shared" si="78"/>
        <v>0</v>
      </c>
      <c r="Z100" s="655">
        <f t="shared" si="78"/>
        <v>0</v>
      </c>
      <c r="AA100" s="655">
        <f t="shared" si="78"/>
        <v>0</v>
      </c>
      <c r="AB100" s="655">
        <f t="shared" si="78"/>
        <v>0</v>
      </c>
      <c r="AC100" s="655">
        <f t="shared" si="78"/>
        <v>0</v>
      </c>
      <c r="AD100" s="655">
        <f t="shared" si="78"/>
        <v>0</v>
      </c>
      <c r="AE100" s="655">
        <f t="shared" si="78"/>
        <v>0</v>
      </c>
      <c r="AF100" s="655">
        <f t="shared" si="78"/>
        <v>0</v>
      </c>
      <c r="AG100" s="655">
        <f t="shared" si="78"/>
        <v>0</v>
      </c>
      <c r="AH100" s="655">
        <f t="shared" si="78"/>
        <v>0</v>
      </c>
      <c r="AI100" s="655">
        <f t="shared" si="78"/>
        <v>0</v>
      </c>
      <c r="AJ100" s="655">
        <f t="shared" si="78"/>
        <v>0</v>
      </c>
      <c r="AK100" s="655">
        <f t="shared" ref="AK100:BP100" si="79" xml:space="preserve"> AK$17</f>
        <v>0</v>
      </c>
      <c r="AL100" s="655">
        <f t="shared" si="79"/>
        <v>0</v>
      </c>
      <c r="AM100" s="655">
        <f t="shared" si="79"/>
        <v>0</v>
      </c>
      <c r="AN100" s="655">
        <f t="shared" si="79"/>
        <v>0</v>
      </c>
      <c r="AO100" s="655">
        <f t="shared" si="79"/>
        <v>0</v>
      </c>
      <c r="AP100" s="655">
        <f t="shared" si="79"/>
        <v>0</v>
      </c>
      <c r="AQ100" s="655">
        <f t="shared" si="79"/>
        <v>0</v>
      </c>
      <c r="AR100" s="655">
        <f t="shared" si="79"/>
        <v>0</v>
      </c>
      <c r="AS100" s="655">
        <f t="shared" si="79"/>
        <v>0</v>
      </c>
      <c r="AT100" s="655">
        <f t="shared" si="79"/>
        <v>0</v>
      </c>
      <c r="AU100" s="655">
        <f t="shared" si="79"/>
        <v>0</v>
      </c>
      <c r="AV100" s="655">
        <f t="shared" si="79"/>
        <v>0</v>
      </c>
      <c r="AW100" s="655">
        <f t="shared" si="79"/>
        <v>0</v>
      </c>
      <c r="AX100" s="655">
        <f t="shared" si="79"/>
        <v>0</v>
      </c>
      <c r="AY100" s="655">
        <f t="shared" si="79"/>
        <v>0</v>
      </c>
      <c r="AZ100" s="655">
        <f t="shared" si="79"/>
        <v>0</v>
      </c>
      <c r="BA100" s="655">
        <f t="shared" si="79"/>
        <v>0</v>
      </c>
      <c r="BB100" s="655">
        <f t="shared" si="79"/>
        <v>0</v>
      </c>
      <c r="BC100" s="655">
        <f t="shared" si="79"/>
        <v>0</v>
      </c>
      <c r="BD100" s="655">
        <f t="shared" si="79"/>
        <v>0</v>
      </c>
      <c r="BE100" s="655">
        <f t="shared" si="79"/>
        <v>0</v>
      </c>
      <c r="BF100" s="655">
        <f t="shared" si="79"/>
        <v>0</v>
      </c>
      <c r="BG100" s="655">
        <f t="shared" si="79"/>
        <v>0</v>
      </c>
      <c r="BH100" s="655">
        <f t="shared" si="79"/>
        <v>0</v>
      </c>
      <c r="BI100" s="655">
        <f t="shared" si="79"/>
        <v>0</v>
      </c>
      <c r="BJ100" s="655">
        <f t="shared" si="79"/>
        <v>0</v>
      </c>
      <c r="BK100" s="655">
        <f t="shared" si="79"/>
        <v>0</v>
      </c>
      <c r="BL100" s="655">
        <f t="shared" si="79"/>
        <v>0</v>
      </c>
      <c r="BM100" s="655">
        <f t="shared" si="79"/>
        <v>0</v>
      </c>
      <c r="BN100" s="655">
        <f t="shared" si="79"/>
        <v>0</v>
      </c>
      <c r="BO100" s="655">
        <f t="shared" si="79"/>
        <v>0</v>
      </c>
      <c r="BP100" s="655">
        <f t="shared" si="79"/>
        <v>0</v>
      </c>
      <c r="BQ100" s="655">
        <f t="shared" ref="BQ100:CF100" si="80" xml:space="preserve"> BQ$17</f>
        <v>0</v>
      </c>
      <c r="BR100" s="655">
        <f t="shared" si="80"/>
        <v>0</v>
      </c>
      <c r="BS100" s="655">
        <f t="shared" si="80"/>
        <v>0</v>
      </c>
      <c r="BT100" s="655">
        <f t="shared" si="80"/>
        <v>0</v>
      </c>
      <c r="BU100" s="655">
        <f t="shared" si="80"/>
        <v>0</v>
      </c>
      <c r="BV100" s="655">
        <f t="shared" si="80"/>
        <v>0</v>
      </c>
      <c r="BW100" s="655">
        <f t="shared" si="80"/>
        <v>0</v>
      </c>
      <c r="BX100" s="655">
        <f t="shared" si="80"/>
        <v>0</v>
      </c>
      <c r="BY100" s="655">
        <f t="shared" si="80"/>
        <v>0</v>
      </c>
      <c r="BZ100" s="655">
        <f t="shared" si="80"/>
        <v>0</v>
      </c>
      <c r="CA100" s="655">
        <f t="shared" si="80"/>
        <v>0</v>
      </c>
      <c r="CB100" s="655">
        <f t="shared" si="80"/>
        <v>0</v>
      </c>
      <c r="CC100" s="655">
        <f t="shared" si="80"/>
        <v>0</v>
      </c>
      <c r="CD100" s="655">
        <f t="shared" si="80"/>
        <v>0</v>
      </c>
      <c r="CE100" s="655">
        <f t="shared" si="80"/>
        <v>0</v>
      </c>
      <c r="CF100" s="655">
        <f t="shared" si="80"/>
        <v>0</v>
      </c>
    </row>
    <row r="101" spans="1:84" x14ac:dyDescent="0.25">
      <c r="A101" s="340"/>
      <c r="B101" s="354"/>
      <c r="C101" s="361"/>
      <c r="D101" s="342"/>
      <c r="E101" s="341" t="s">
        <v>233</v>
      </c>
      <c r="F101" s="341"/>
      <c r="G101" s="341" t="s">
        <v>2</v>
      </c>
      <c r="H101" s="341"/>
      <c r="I101" s="341"/>
      <c r="J101" s="342"/>
      <c r="K101" s="689"/>
      <c r="L101" s="88">
        <f xml:space="preserve"> IF(L100 = 1, $F98, EOMONTH(K101, $F99 - 1) + 1)</f>
        <v>43191</v>
      </c>
      <c r="M101" s="88">
        <f t="shared" ref="M101:Q101" si="81" xml:space="preserve"> IF(M100 = 1, $F98, EOMONTH(L101, $F99 - 1) + 1)</f>
        <v>43556</v>
      </c>
      <c r="N101" s="88">
        <f xml:space="preserve"> IF(N100 = 1, $F98, EOMONTH(M101, $F99 - 1) + 1)</f>
        <v>43922</v>
      </c>
      <c r="O101" s="88">
        <f t="shared" si="81"/>
        <v>44287</v>
      </c>
      <c r="P101" s="88">
        <f t="shared" si="81"/>
        <v>44652</v>
      </c>
      <c r="Q101" s="88">
        <f t="shared" si="81"/>
        <v>45017</v>
      </c>
      <c r="R101" s="413"/>
      <c r="S101" s="413"/>
      <c r="T101" s="413"/>
      <c r="U101" s="413"/>
      <c r="V101" s="413"/>
      <c r="W101" s="413"/>
      <c r="X101" s="413"/>
      <c r="Y101" s="413"/>
      <c r="Z101" s="413"/>
      <c r="AA101" s="413"/>
      <c r="AB101" s="413"/>
      <c r="AC101" s="413"/>
      <c r="AD101" s="413"/>
      <c r="AE101" s="413"/>
      <c r="AF101" s="413"/>
      <c r="AG101" s="413"/>
      <c r="AH101" s="413"/>
      <c r="AI101" s="413"/>
      <c r="AJ101" s="413"/>
      <c r="AK101" s="413"/>
      <c r="AL101" s="413"/>
      <c r="AM101" s="413"/>
      <c r="AN101" s="413"/>
      <c r="AO101" s="413"/>
      <c r="AP101" s="413"/>
      <c r="AQ101" s="413"/>
      <c r="AR101" s="413"/>
      <c r="AS101" s="413"/>
      <c r="AT101" s="413"/>
      <c r="AU101" s="413"/>
      <c r="AV101" s="413"/>
      <c r="AW101" s="413"/>
      <c r="AX101" s="413"/>
      <c r="AY101" s="413"/>
      <c r="AZ101" s="413"/>
      <c r="BA101" s="413"/>
      <c r="BB101" s="413"/>
      <c r="BC101" s="413"/>
      <c r="BD101" s="413"/>
      <c r="BE101" s="413"/>
      <c r="BF101" s="413"/>
      <c r="BG101" s="413"/>
      <c r="BH101" s="413"/>
      <c r="BI101" s="413"/>
      <c r="BJ101" s="413"/>
      <c r="BK101" s="413"/>
      <c r="BL101" s="413"/>
      <c r="BM101" s="413"/>
      <c r="BN101" s="413"/>
      <c r="BO101" s="413"/>
      <c r="BP101" s="413"/>
      <c r="BQ101" s="413"/>
      <c r="BR101" s="413"/>
      <c r="BS101" s="413"/>
      <c r="BT101" s="413"/>
      <c r="BU101" s="413"/>
      <c r="BV101" s="413"/>
      <c r="BW101" s="413"/>
      <c r="BX101" s="413"/>
      <c r="BY101" s="413"/>
      <c r="BZ101" s="413"/>
      <c r="CA101" s="413"/>
      <c r="CB101" s="413"/>
      <c r="CC101" s="413"/>
      <c r="CD101" s="413"/>
      <c r="CE101" s="413"/>
      <c r="CF101" s="413"/>
    </row>
    <row r="102" spans="1:84" x14ac:dyDescent="0.25">
      <c r="A102" s="75"/>
      <c r="B102" s="102"/>
      <c r="C102" s="126"/>
      <c r="D102" s="76"/>
      <c r="E102" s="64"/>
      <c r="F102" s="64"/>
      <c r="G102" s="64"/>
      <c r="H102" s="64"/>
      <c r="I102" s="64"/>
      <c r="J102" s="76"/>
      <c r="K102" s="76"/>
      <c r="L102" s="76"/>
      <c r="M102" s="76"/>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6"/>
      <c r="AM102" s="76"/>
      <c r="AN102" s="76"/>
      <c r="AO102" s="76"/>
      <c r="AP102" s="76"/>
      <c r="AQ102" s="76"/>
      <c r="AR102" s="76"/>
      <c r="AS102" s="76"/>
      <c r="AT102" s="76"/>
      <c r="AU102" s="76"/>
      <c r="AV102" s="76"/>
      <c r="AW102" s="76"/>
      <c r="AX102" s="76"/>
      <c r="AY102" s="76"/>
      <c r="AZ102" s="76"/>
      <c r="BA102" s="76"/>
      <c r="BB102" s="76"/>
      <c r="BC102" s="76"/>
      <c r="BD102" s="76"/>
      <c r="BE102" s="76"/>
      <c r="BF102" s="76"/>
      <c r="BG102" s="76"/>
      <c r="BH102" s="76"/>
      <c r="BI102" s="76"/>
      <c r="BJ102" s="76"/>
      <c r="BK102" s="76"/>
      <c r="BL102" s="76"/>
      <c r="BM102" s="76"/>
      <c r="BN102" s="76"/>
      <c r="BO102" s="76"/>
      <c r="BP102" s="76"/>
      <c r="BQ102" s="76"/>
      <c r="BR102" s="76"/>
      <c r="BS102" s="76"/>
      <c r="BT102" s="76"/>
      <c r="BU102" s="76"/>
      <c r="BV102" s="76"/>
      <c r="BW102" s="76"/>
      <c r="BX102" s="76"/>
      <c r="BY102" s="76"/>
      <c r="BZ102" s="76"/>
      <c r="CA102" s="76"/>
      <c r="CB102" s="76"/>
      <c r="CC102" s="76"/>
      <c r="CD102" s="76"/>
      <c r="CE102" s="76"/>
      <c r="CF102" s="76"/>
    </row>
    <row r="103" spans="1:84" x14ac:dyDescent="0.25">
      <c r="A103" s="75"/>
      <c r="B103" s="102"/>
      <c r="C103" s="126"/>
      <c r="D103" s="76"/>
      <c r="E103" s="64"/>
      <c r="F103" s="64"/>
      <c r="G103" s="64"/>
      <c r="H103" s="64"/>
      <c r="I103" s="64"/>
      <c r="J103" s="76"/>
      <c r="K103" s="76"/>
      <c r="L103" s="76"/>
      <c r="M103" s="76"/>
      <c r="N103" s="76"/>
      <c r="O103" s="76"/>
      <c r="P103" s="76"/>
      <c r="Q103" s="76"/>
      <c r="R103" s="76"/>
      <c r="S103" s="76"/>
      <c r="T103" s="76"/>
      <c r="U103" s="76"/>
      <c r="V103" s="76"/>
      <c r="W103" s="76"/>
      <c r="X103" s="76"/>
      <c r="Y103" s="76"/>
      <c r="Z103" s="76"/>
      <c r="AA103" s="76"/>
      <c r="AB103" s="76"/>
      <c r="AC103" s="76"/>
      <c r="AD103" s="76"/>
      <c r="AE103" s="76"/>
      <c r="AF103" s="76"/>
      <c r="AG103" s="76"/>
      <c r="AH103" s="76"/>
      <c r="AI103" s="76"/>
      <c r="AJ103" s="76"/>
      <c r="AK103" s="76"/>
      <c r="AL103" s="76"/>
      <c r="AM103" s="76"/>
      <c r="AN103" s="76"/>
      <c r="AO103" s="76"/>
      <c r="AP103" s="76"/>
      <c r="AQ103" s="76"/>
      <c r="AR103" s="76"/>
      <c r="AS103" s="76"/>
      <c r="AT103" s="76"/>
      <c r="AU103" s="76"/>
      <c r="AV103" s="76"/>
      <c r="AW103" s="76"/>
      <c r="AX103" s="76"/>
      <c r="AY103" s="76"/>
      <c r="AZ103" s="76"/>
      <c r="BA103" s="76"/>
      <c r="BB103" s="76"/>
      <c r="BC103" s="76"/>
      <c r="BD103" s="76"/>
      <c r="BE103" s="76"/>
      <c r="BF103" s="76"/>
      <c r="BG103" s="76"/>
      <c r="BH103" s="76"/>
      <c r="BI103" s="76"/>
      <c r="BJ103" s="76"/>
      <c r="BK103" s="76"/>
      <c r="BL103" s="76"/>
      <c r="BM103" s="76"/>
      <c r="BN103" s="76"/>
      <c r="BO103" s="76"/>
      <c r="BP103" s="76"/>
      <c r="BQ103" s="76"/>
      <c r="BR103" s="76"/>
      <c r="BS103" s="76"/>
      <c r="BT103" s="76"/>
      <c r="BU103" s="76"/>
      <c r="BV103" s="76"/>
      <c r="BW103" s="76"/>
      <c r="BX103" s="76"/>
      <c r="BY103" s="76"/>
      <c r="BZ103" s="76"/>
      <c r="CA103" s="76"/>
      <c r="CB103" s="76"/>
      <c r="CC103" s="76"/>
      <c r="CD103" s="76"/>
      <c r="CE103" s="76"/>
      <c r="CF103" s="76"/>
    </row>
    <row r="104" spans="1:84" x14ac:dyDescent="0.25">
      <c r="A104" s="75"/>
      <c r="B104" s="102" t="s">
        <v>11</v>
      </c>
      <c r="C104" s="126"/>
      <c r="D104" s="76"/>
      <c r="E104" s="64"/>
      <c r="F104" s="64"/>
      <c r="G104" s="64"/>
      <c r="H104" s="64"/>
      <c r="I104" s="64"/>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6"/>
      <c r="AM104" s="76"/>
      <c r="AN104" s="76"/>
      <c r="AO104" s="76"/>
      <c r="AP104" s="76"/>
      <c r="AQ104" s="76"/>
      <c r="AR104" s="76"/>
      <c r="AS104" s="76"/>
      <c r="AT104" s="76"/>
      <c r="AU104" s="76"/>
      <c r="AV104" s="76"/>
      <c r="AW104" s="76"/>
      <c r="AX104" s="76"/>
      <c r="AY104" s="76"/>
      <c r="AZ104" s="76"/>
      <c r="BA104" s="76"/>
      <c r="BB104" s="76"/>
      <c r="BC104" s="76"/>
      <c r="BD104" s="76"/>
      <c r="BE104" s="76"/>
      <c r="BF104" s="76"/>
      <c r="BG104" s="76"/>
      <c r="BH104" s="76"/>
      <c r="BI104" s="76"/>
      <c r="BJ104" s="76"/>
      <c r="BK104" s="76"/>
      <c r="BL104" s="76"/>
      <c r="BM104" s="76"/>
      <c r="BN104" s="76"/>
      <c r="BO104" s="76"/>
      <c r="BP104" s="76"/>
      <c r="BQ104" s="76"/>
      <c r="BR104" s="76"/>
      <c r="BS104" s="76"/>
      <c r="BT104" s="76"/>
      <c r="BU104" s="76"/>
      <c r="BV104" s="76"/>
      <c r="BW104" s="76"/>
      <c r="BX104" s="76"/>
      <c r="BY104" s="76"/>
      <c r="BZ104" s="76"/>
      <c r="CA104" s="76"/>
      <c r="CB104" s="76"/>
      <c r="CC104" s="76"/>
      <c r="CD104" s="76"/>
      <c r="CE104" s="76"/>
      <c r="CF104" s="76"/>
    </row>
    <row r="105" spans="1:84" x14ac:dyDescent="0.25">
      <c r="A105" s="75"/>
      <c r="B105" s="102"/>
      <c r="C105" s="126"/>
      <c r="D105" s="76"/>
      <c r="E105" s="64"/>
      <c r="F105" s="64"/>
      <c r="G105" s="64"/>
      <c r="H105" s="64"/>
      <c r="I105" s="64"/>
      <c r="J105" s="76"/>
      <c r="K105" s="76"/>
      <c r="L105" s="76"/>
      <c r="M105" s="76"/>
      <c r="N105" s="76"/>
      <c r="O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c r="AL105" s="76"/>
      <c r="AM105" s="76"/>
      <c r="AN105" s="76"/>
      <c r="AO105" s="76"/>
      <c r="AP105" s="76"/>
      <c r="AQ105" s="76"/>
      <c r="AR105" s="76"/>
      <c r="AS105" s="76"/>
      <c r="AT105" s="76"/>
      <c r="AU105" s="76"/>
      <c r="AV105" s="76"/>
      <c r="AW105" s="76"/>
      <c r="AX105" s="76"/>
      <c r="AY105" s="76"/>
      <c r="AZ105" s="76"/>
      <c r="BA105" s="76"/>
      <c r="BB105" s="76"/>
      <c r="BC105" s="76"/>
      <c r="BD105" s="76"/>
      <c r="BE105" s="76"/>
      <c r="BF105" s="76"/>
      <c r="BG105" s="76"/>
      <c r="BH105" s="76"/>
      <c r="BI105" s="76"/>
      <c r="BJ105" s="76"/>
      <c r="BK105" s="76"/>
      <c r="BL105" s="76"/>
      <c r="BM105" s="76"/>
      <c r="BN105" s="76"/>
      <c r="BO105" s="76"/>
      <c r="BP105" s="76"/>
      <c r="BQ105" s="76"/>
      <c r="BR105" s="76"/>
      <c r="BS105" s="76"/>
      <c r="BT105" s="76"/>
      <c r="BU105" s="76"/>
      <c r="BV105" s="76"/>
      <c r="BW105" s="76"/>
      <c r="BX105" s="76"/>
      <c r="BY105" s="76"/>
      <c r="BZ105" s="76"/>
      <c r="CA105" s="76"/>
      <c r="CB105" s="76"/>
      <c r="CC105" s="76"/>
      <c r="CD105" s="76"/>
      <c r="CE105" s="76"/>
      <c r="CF105" s="76"/>
    </row>
    <row r="106" spans="1:84" x14ac:dyDescent="0.25">
      <c r="A106" s="161"/>
      <c r="B106" s="66"/>
      <c r="C106" s="187"/>
      <c r="D106" s="160"/>
      <c r="E106" s="160" t="str">
        <f xml:space="preserve"> SetUp!E$17</f>
        <v>Months in a year</v>
      </c>
      <c r="F106" s="384">
        <f xml:space="preserve"> SetUp!F$17</f>
        <v>12</v>
      </c>
      <c r="G106" s="160" t="str">
        <f xml:space="preserve"> SetUp!G$17</f>
        <v>months</v>
      </c>
      <c r="H106" s="160" t="str">
        <f xml:space="preserve"> SetUp!H$17</f>
        <v>Cannot be changed</v>
      </c>
      <c r="I106" s="160">
        <f xml:space="preserve"> SetUp!I$17</f>
        <v>0</v>
      </c>
      <c r="J106" s="412"/>
      <c r="K106" s="412"/>
      <c r="L106" s="412"/>
      <c r="M106" s="412"/>
      <c r="N106" s="412"/>
      <c r="O106" s="412"/>
      <c r="P106" s="412"/>
      <c r="Q106" s="412"/>
      <c r="R106" s="412"/>
      <c r="S106" s="412"/>
      <c r="T106" s="412"/>
      <c r="U106" s="412"/>
      <c r="V106" s="412"/>
      <c r="W106" s="412"/>
      <c r="X106" s="412"/>
      <c r="Y106" s="412"/>
      <c r="Z106" s="412"/>
      <c r="AA106" s="412"/>
      <c r="AB106" s="412"/>
      <c r="AC106" s="412"/>
      <c r="AD106" s="412"/>
      <c r="AE106" s="412"/>
      <c r="AF106" s="412"/>
      <c r="AG106" s="412"/>
      <c r="AH106" s="412"/>
      <c r="AI106" s="412"/>
      <c r="AJ106" s="412"/>
      <c r="AK106" s="412"/>
      <c r="AL106" s="412"/>
      <c r="AM106" s="412"/>
      <c r="AN106" s="412"/>
      <c r="AO106" s="412"/>
      <c r="AP106" s="412"/>
      <c r="AQ106" s="412"/>
      <c r="AR106" s="412"/>
      <c r="AS106" s="412"/>
      <c r="AT106" s="412"/>
      <c r="AU106" s="412"/>
      <c r="AV106" s="412"/>
      <c r="AW106" s="412"/>
      <c r="AX106" s="412"/>
      <c r="AY106" s="412"/>
      <c r="AZ106" s="412"/>
      <c r="BA106" s="412"/>
      <c r="BB106" s="412"/>
      <c r="BC106" s="412"/>
      <c r="BD106" s="412"/>
      <c r="BE106" s="412"/>
      <c r="BF106" s="412"/>
      <c r="BG106" s="412"/>
      <c r="BH106" s="412"/>
      <c r="BI106" s="412"/>
      <c r="BJ106" s="412"/>
      <c r="BK106" s="412"/>
      <c r="BL106" s="412"/>
      <c r="BM106" s="412"/>
      <c r="BN106" s="412"/>
      <c r="BO106" s="412"/>
      <c r="BP106" s="412"/>
      <c r="BQ106" s="412"/>
      <c r="BR106" s="412"/>
      <c r="BS106" s="412"/>
      <c r="BT106" s="412"/>
      <c r="BU106" s="412"/>
      <c r="BV106" s="412"/>
      <c r="BW106" s="412"/>
      <c r="BX106" s="412"/>
      <c r="BY106" s="412"/>
      <c r="BZ106" s="412"/>
      <c r="CA106" s="412"/>
      <c r="CB106" s="412"/>
      <c r="CC106" s="412"/>
      <c r="CD106" s="412"/>
      <c r="CE106" s="412"/>
      <c r="CF106" s="412"/>
    </row>
    <row r="107" spans="1:84" x14ac:dyDescent="0.25">
      <c r="A107" s="185"/>
      <c r="B107" s="102"/>
      <c r="C107" s="126"/>
      <c r="D107" s="144"/>
      <c r="E107" s="145" t="str">
        <f t="shared" ref="E107:Q107" si="82" xml:space="preserve"> E$101</f>
        <v>Financial year beginning - annual timeline</v>
      </c>
      <c r="F107" s="145">
        <f t="shared" si="82"/>
        <v>0</v>
      </c>
      <c r="G107" s="145" t="str">
        <f t="shared" si="82"/>
        <v>date</v>
      </c>
      <c r="H107" s="145">
        <f t="shared" si="82"/>
        <v>0</v>
      </c>
      <c r="I107" s="145">
        <f t="shared" si="82"/>
        <v>0</v>
      </c>
      <c r="J107" s="342">
        <f t="shared" si="82"/>
        <v>0</v>
      </c>
      <c r="K107" s="342">
        <f t="shared" si="82"/>
        <v>0</v>
      </c>
      <c r="L107" s="88">
        <f t="shared" si="82"/>
        <v>43191</v>
      </c>
      <c r="M107" s="88">
        <f t="shared" si="82"/>
        <v>43556</v>
      </c>
      <c r="N107" s="88">
        <f t="shared" si="82"/>
        <v>43922</v>
      </c>
      <c r="O107" s="88">
        <f t="shared" si="82"/>
        <v>44287</v>
      </c>
      <c r="P107" s="88">
        <f t="shared" si="82"/>
        <v>44652</v>
      </c>
      <c r="Q107" s="88">
        <f t="shared" si="82"/>
        <v>45017</v>
      </c>
      <c r="R107" s="413"/>
      <c r="S107" s="413"/>
      <c r="T107" s="413"/>
      <c r="U107" s="413"/>
      <c r="V107" s="413"/>
      <c r="W107" s="413"/>
      <c r="X107" s="413"/>
      <c r="Y107" s="413"/>
      <c r="Z107" s="413"/>
      <c r="AA107" s="413"/>
      <c r="AB107" s="413"/>
      <c r="AC107" s="413"/>
      <c r="AD107" s="413"/>
      <c r="AE107" s="413"/>
      <c r="AF107" s="413"/>
      <c r="AG107" s="413"/>
      <c r="AH107" s="413"/>
      <c r="AI107" s="413"/>
      <c r="AJ107" s="413"/>
      <c r="AK107" s="413"/>
      <c r="AL107" s="413"/>
      <c r="AM107" s="413"/>
      <c r="AN107" s="413"/>
      <c r="AO107" s="413"/>
      <c r="AP107" s="413"/>
      <c r="AQ107" s="413"/>
      <c r="AR107" s="413"/>
      <c r="AS107" s="413"/>
      <c r="AT107" s="413"/>
      <c r="AU107" s="413"/>
      <c r="AV107" s="413"/>
      <c r="AW107" s="413"/>
      <c r="AX107" s="413"/>
      <c r="AY107" s="413"/>
      <c r="AZ107" s="413"/>
      <c r="BA107" s="413"/>
      <c r="BB107" s="413"/>
      <c r="BC107" s="413"/>
      <c r="BD107" s="413"/>
      <c r="BE107" s="413"/>
      <c r="BF107" s="413"/>
      <c r="BG107" s="413"/>
      <c r="BH107" s="413"/>
      <c r="BI107" s="413"/>
      <c r="BJ107" s="413"/>
      <c r="BK107" s="413"/>
      <c r="BL107" s="413"/>
      <c r="BM107" s="413"/>
      <c r="BN107" s="413"/>
      <c r="BO107" s="413"/>
      <c r="BP107" s="413"/>
      <c r="BQ107" s="413"/>
      <c r="BR107" s="413"/>
      <c r="BS107" s="413"/>
      <c r="BT107" s="413"/>
      <c r="BU107" s="413"/>
      <c r="BV107" s="413"/>
      <c r="BW107" s="413"/>
      <c r="BX107" s="413"/>
      <c r="BY107" s="413"/>
      <c r="BZ107" s="413"/>
      <c r="CA107" s="413"/>
      <c r="CB107" s="413"/>
      <c r="CC107" s="413"/>
      <c r="CD107" s="413"/>
      <c r="CE107" s="413"/>
      <c r="CF107" s="413"/>
    </row>
    <row r="108" spans="1:84" x14ac:dyDescent="0.25">
      <c r="A108" s="75"/>
      <c r="B108" s="102"/>
      <c r="D108" s="76"/>
      <c r="E108" s="64" t="s">
        <v>232</v>
      </c>
      <c r="F108" s="64"/>
      <c r="G108" s="64" t="s">
        <v>2</v>
      </c>
      <c r="H108" s="64"/>
      <c r="I108" s="64"/>
      <c r="J108" s="76"/>
      <c r="K108" s="76"/>
      <c r="L108" s="679">
        <f xml:space="preserve"> EOMONTH(L107, $F106 -1)</f>
        <v>43555</v>
      </c>
      <c r="M108" s="679">
        <f t="shared" ref="M108:Q108" si="83" xml:space="preserve"> EOMONTH(M107, $F106 -1)</f>
        <v>43921</v>
      </c>
      <c r="N108" s="679">
        <f xml:space="preserve"> EOMONTH(N107, $F106 -1)</f>
        <v>44286</v>
      </c>
      <c r="O108" s="679">
        <f t="shared" si="83"/>
        <v>44651</v>
      </c>
      <c r="P108" s="679">
        <f t="shared" si="83"/>
        <v>45016</v>
      </c>
      <c r="Q108" s="679">
        <f t="shared" si="83"/>
        <v>45382</v>
      </c>
      <c r="R108" s="413"/>
      <c r="S108" s="413"/>
      <c r="T108" s="413"/>
      <c r="U108" s="413"/>
      <c r="V108" s="413"/>
      <c r="W108" s="413"/>
      <c r="X108" s="413"/>
      <c r="Y108" s="413"/>
      <c r="Z108" s="413"/>
      <c r="AA108" s="413"/>
      <c r="AB108" s="413"/>
      <c r="AC108" s="413"/>
      <c r="AD108" s="413"/>
      <c r="AE108" s="413"/>
      <c r="AF108" s="413"/>
      <c r="AG108" s="413"/>
      <c r="AH108" s="413"/>
      <c r="AI108" s="413"/>
      <c r="AJ108" s="413"/>
      <c r="AK108" s="413"/>
      <c r="AL108" s="413"/>
      <c r="AM108" s="413"/>
      <c r="AN108" s="413"/>
      <c r="AO108" s="413"/>
      <c r="AP108" s="413"/>
      <c r="AQ108" s="413"/>
      <c r="AR108" s="413"/>
      <c r="AS108" s="413"/>
      <c r="AT108" s="413"/>
      <c r="AU108" s="413"/>
      <c r="AV108" s="413"/>
      <c r="AW108" s="413"/>
      <c r="AX108" s="413"/>
      <c r="AY108" s="413"/>
      <c r="AZ108" s="413"/>
      <c r="BA108" s="413"/>
      <c r="BB108" s="413"/>
      <c r="BC108" s="413"/>
      <c r="BD108" s="413"/>
      <c r="BE108" s="413"/>
      <c r="BF108" s="413"/>
      <c r="BG108" s="413"/>
      <c r="BH108" s="413"/>
      <c r="BI108" s="413"/>
      <c r="BJ108" s="413"/>
      <c r="BK108" s="413"/>
      <c r="BL108" s="413"/>
      <c r="BM108" s="413"/>
      <c r="BN108" s="413"/>
      <c r="BO108" s="413"/>
      <c r="BP108" s="413"/>
      <c r="BQ108" s="413"/>
      <c r="BR108" s="413"/>
      <c r="BS108" s="413"/>
      <c r="BT108" s="413"/>
      <c r="BU108" s="413"/>
      <c r="BV108" s="413"/>
      <c r="BW108" s="413"/>
      <c r="BX108" s="413"/>
      <c r="BY108" s="413"/>
      <c r="BZ108" s="413"/>
      <c r="CA108" s="413"/>
      <c r="CB108" s="413"/>
      <c r="CC108" s="413"/>
      <c r="CD108" s="413"/>
      <c r="CE108" s="413"/>
      <c r="CF108" s="413"/>
    </row>
    <row r="109" spans="1:84" x14ac:dyDescent="0.25">
      <c r="A109" s="75"/>
      <c r="B109" s="102"/>
      <c r="D109" s="76"/>
      <c r="E109" s="64"/>
      <c r="F109" s="64"/>
      <c r="G109" s="64"/>
      <c r="H109" s="64"/>
      <c r="I109" s="64"/>
      <c r="J109" s="76"/>
      <c r="K109" s="76"/>
      <c r="L109" s="76"/>
      <c r="M109" s="76"/>
      <c r="N109" s="76"/>
      <c r="O109" s="76"/>
      <c r="P109" s="76"/>
      <c r="Q109" s="76"/>
      <c r="R109" s="76"/>
      <c r="S109" s="76"/>
      <c r="T109" s="76"/>
      <c r="U109" s="76"/>
      <c r="V109" s="76"/>
      <c r="W109" s="76"/>
      <c r="X109" s="76"/>
      <c r="Y109" s="76"/>
      <c r="Z109" s="76"/>
      <c r="AA109" s="76"/>
      <c r="AB109" s="76"/>
      <c r="AC109" s="76"/>
      <c r="AD109" s="76"/>
      <c r="AE109" s="76"/>
      <c r="AF109" s="76"/>
      <c r="AG109" s="76"/>
      <c r="AH109" s="76"/>
      <c r="AI109" s="76"/>
      <c r="AJ109" s="76"/>
      <c r="AK109" s="76"/>
      <c r="AL109" s="76"/>
      <c r="AM109" s="76"/>
      <c r="AN109" s="76"/>
      <c r="AO109" s="76"/>
      <c r="AP109" s="76"/>
      <c r="AQ109" s="76"/>
      <c r="AR109" s="76"/>
      <c r="AS109" s="76"/>
      <c r="AT109" s="76"/>
      <c r="AU109" s="76"/>
      <c r="AV109" s="76"/>
      <c r="AW109" s="76"/>
      <c r="AX109" s="76"/>
      <c r="AY109" s="76"/>
      <c r="AZ109" s="76"/>
      <c r="BA109" s="76"/>
      <c r="BB109" s="76"/>
      <c r="BC109" s="76"/>
      <c r="BD109" s="76"/>
      <c r="BE109" s="76"/>
      <c r="BF109" s="76"/>
      <c r="BG109" s="76"/>
      <c r="BH109" s="76"/>
      <c r="BI109" s="76"/>
      <c r="BJ109" s="76"/>
      <c r="BK109" s="76"/>
      <c r="BL109" s="76"/>
      <c r="BM109" s="76"/>
      <c r="BN109" s="76"/>
      <c r="BO109" s="76"/>
      <c r="BP109" s="76"/>
      <c r="BQ109" s="76"/>
      <c r="BR109" s="76"/>
      <c r="BS109" s="76"/>
      <c r="BT109" s="76"/>
      <c r="BU109" s="76"/>
      <c r="BV109" s="76"/>
      <c r="BW109" s="76"/>
      <c r="BX109" s="76"/>
      <c r="BY109" s="76"/>
      <c r="BZ109" s="76"/>
      <c r="CA109" s="76"/>
      <c r="CB109" s="76"/>
      <c r="CC109" s="76"/>
      <c r="CD109" s="76"/>
      <c r="CE109" s="76"/>
      <c r="CF109" s="76"/>
    </row>
    <row r="110" spans="1:84" x14ac:dyDescent="0.25">
      <c r="A110" s="75"/>
      <c r="B110" s="102"/>
      <c r="C110" s="126"/>
      <c r="D110" s="76"/>
      <c r="E110" s="64"/>
      <c r="F110" s="64"/>
      <c r="G110" s="64"/>
      <c r="H110" s="64"/>
      <c r="I110" s="64"/>
      <c r="J110" s="76"/>
      <c r="K110" s="76"/>
      <c r="L110" s="76"/>
      <c r="M110" s="76"/>
      <c r="N110" s="76"/>
      <c r="O110" s="76"/>
      <c r="P110" s="76"/>
      <c r="Q110" s="76"/>
      <c r="R110" s="76"/>
      <c r="S110" s="76"/>
      <c r="T110" s="76"/>
      <c r="U110" s="76"/>
      <c r="V110" s="76"/>
      <c r="W110" s="76"/>
      <c r="X110" s="76"/>
      <c r="Y110" s="76"/>
      <c r="Z110" s="76"/>
      <c r="AA110" s="76"/>
      <c r="AB110" s="76"/>
      <c r="AC110" s="76"/>
      <c r="AD110" s="76"/>
      <c r="AE110" s="76"/>
      <c r="AF110" s="76"/>
      <c r="AG110" s="76"/>
      <c r="AH110" s="76"/>
      <c r="AI110" s="76"/>
      <c r="AJ110" s="76"/>
      <c r="AK110" s="76"/>
      <c r="AL110" s="76"/>
      <c r="AM110" s="76"/>
      <c r="AN110" s="76"/>
      <c r="AO110" s="76"/>
      <c r="AP110" s="76"/>
      <c r="AQ110" s="76"/>
      <c r="AR110" s="76"/>
      <c r="AS110" s="76"/>
      <c r="AT110" s="76"/>
      <c r="AU110" s="76"/>
      <c r="AV110" s="76"/>
      <c r="AW110" s="76"/>
      <c r="AX110" s="76"/>
      <c r="AY110" s="76"/>
      <c r="AZ110" s="76"/>
      <c r="BA110" s="76"/>
      <c r="BB110" s="76"/>
      <c r="BC110" s="76"/>
      <c r="BD110" s="76"/>
      <c r="BE110" s="76"/>
      <c r="BF110" s="76"/>
      <c r="BG110" s="76"/>
      <c r="BH110" s="76"/>
      <c r="BI110" s="76"/>
      <c r="BJ110" s="76"/>
      <c r="BK110" s="76"/>
      <c r="BL110" s="76"/>
      <c r="BM110" s="76"/>
      <c r="BN110" s="76"/>
      <c r="BO110" s="76"/>
      <c r="BP110" s="76"/>
      <c r="BQ110" s="76"/>
      <c r="BR110" s="76"/>
      <c r="BS110" s="76"/>
      <c r="BT110" s="76"/>
      <c r="BU110" s="76"/>
      <c r="BV110" s="76"/>
      <c r="BW110" s="76"/>
      <c r="BX110" s="76"/>
      <c r="BY110" s="76"/>
      <c r="BZ110" s="76"/>
      <c r="CA110" s="76"/>
      <c r="CB110" s="76"/>
      <c r="CC110" s="76"/>
      <c r="CD110" s="76"/>
      <c r="CE110" s="76"/>
      <c r="CF110" s="76"/>
    </row>
    <row r="111" spans="1:84" x14ac:dyDescent="0.25">
      <c r="A111" s="75"/>
      <c r="B111" s="102" t="s">
        <v>135</v>
      </c>
      <c r="C111" s="126"/>
      <c r="D111" s="76"/>
      <c r="E111" s="64"/>
      <c r="F111" s="64"/>
      <c r="G111" s="64"/>
      <c r="H111" s="64"/>
      <c r="I111" s="64"/>
      <c r="J111" s="76"/>
      <c r="K111" s="76"/>
      <c r="L111" s="76"/>
      <c r="M111" s="76"/>
      <c r="N111" s="76"/>
      <c r="O111" s="76"/>
      <c r="P111" s="76"/>
      <c r="Q111" s="76"/>
      <c r="R111" s="76"/>
      <c r="S111" s="76"/>
      <c r="T111" s="76"/>
      <c r="U111" s="76"/>
      <c r="V111" s="76"/>
      <c r="W111" s="76"/>
      <c r="X111" s="76"/>
      <c r="Y111" s="76"/>
      <c r="Z111" s="76"/>
      <c r="AA111" s="76"/>
      <c r="AB111" s="76"/>
      <c r="AC111" s="76"/>
      <c r="AD111" s="76"/>
      <c r="AE111" s="76"/>
      <c r="AF111" s="76"/>
      <c r="AG111" s="76"/>
      <c r="AH111" s="76"/>
      <c r="AI111" s="76"/>
      <c r="AJ111" s="76"/>
      <c r="AK111" s="76"/>
      <c r="AL111" s="76"/>
      <c r="AM111" s="76"/>
      <c r="AN111" s="76"/>
      <c r="AO111" s="76"/>
      <c r="AP111" s="76"/>
      <c r="AQ111" s="76"/>
      <c r="AR111" s="76"/>
      <c r="AS111" s="76"/>
      <c r="AT111" s="76"/>
      <c r="AU111" s="76"/>
      <c r="AV111" s="76"/>
      <c r="AW111" s="76"/>
      <c r="AX111" s="76"/>
      <c r="AY111" s="76"/>
      <c r="AZ111" s="76"/>
      <c r="BA111" s="76"/>
      <c r="BB111" s="76"/>
      <c r="BC111" s="76"/>
      <c r="BD111" s="76"/>
      <c r="BE111" s="76"/>
      <c r="BF111" s="76"/>
      <c r="BG111" s="76"/>
      <c r="BH111" s="76"/>
      <c r="BI111" s="76"/>
      <c r="BJ111" s="76"/>
      <c r="BK111" s="76"/>
      <c r="BL111" s="76"/>
      <c r="BM111" s="76"/>
      <c r="BN111" s="76"/>
      <c r="BO111" s="76"/>
      <c r="BP111" s="76"/>
      <c r="BQ111" s="76"/>
      <c r="BR111" s="76"/>
      <c r="BS111" s="76"/>
      <c r="BT111" s="76"/>
      <c r="BU111" s="76"/>
      <c r="BV111" s="76"/>
      <c r="BW111" s="76"/>
      <c r="BX111" s="76"/>
      <c r="BY111" s="76"/>
      <c r="BZ111" s="76"/>
      <c r="CA111" s="76"/>
      <c r="CB111" s="76"/>
      <c r="CC111" s="76"/>
      <c r="CD111" s="76"/>
      <c r="CE111" s="76"/>
      <c r="CF111" s="76"/>
    </row>
    <row r="112" spans="1:84" x14ac:dyDescent="0.25">
      <c r="A112" s="75"/>
      <c r="B112" s="75"/>
      <c r="C112" s="185"/>
      <c r="D112" s="76"/>
      <c r="E112" s="64"/>
      <c r="F112" s="64"/>
      <c r="G112" s="64"/>
      <c r="H112" s="64"/>
      <c r="I112" s="64"/>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L112" s="76"/>
      <c r="AM112" s="76"/>
      <c r="AN112" s="76"/>
      <c r="AO112" s="76"/>
      <c r="AP112" s="76"/>
      <c r="AQ112" s="76"/>
      <c r="AR112" s="76"/>
      <c r="AS112" s="76"/>
      <c r="AT112" s="76"/>
      <c r="AU112" s="76"/>
      <c r="AV112" s="76"/>
      <c r="AW112" s="76"/>
      <c r="AX112" s="76"/>
      <c r="AY112" s="76"/>
      <c r="AZ112" s="76"/>
      <c r="BA112" s="76"/>
      <c r="BB112" s="76"/>
      <c r="BC112" s="76"/>
      <c r="BD112" s="76"/>
      <c r="BE112" s="76"/>
      <c r="BF112" s="76"/>
      <c r="BG112" s="76"/>
      <c r="BH112" s="76"/>
      <c r="BI112" s="76"/>
      <c r="BJ112" s="76"/>
      <c r="BK112" s="76"/>
      <c r="BL112" s="76"/>
      <c r="BM112" s="76"/>
      <c r="BN112" s="76"/>
      <c r="BO112" s="76"/>
      <c r="BP112" s="76"/>
      <c r="BQ112" s="76"/>
      <c r="BR112" s="76"/>
      <c r="BS112" s="76"/>
      <c r="BT112" s="76"/>
      <c r="BU112" s="76"/>
      <c r="BV112" s="76"/>
      <c r="BW112" s="76"/>
      <c r="BX112" s="76"/>
      <c r="BY112" s="76"/>
      <c r="BZ112" s="76"/>
      <c r="CA112" s="76"/>
      <c r="CB112" s="76"/>
      <c r="CC112" s="76"/>
      <c r="CD112" s="76"/>
      <c r="CE112" s="76"/>
      <c r="CF112" s="76"/>
    </row>
    <row r="113" spans="1:84" x14ac:dyDescent="0.25">
      <c r="A113" s="340"/>
      <c r="B113" s="340"/>
      <c r="C113" s="340"/>
      <c r="D113" s="342"/>
      <c r="E113" s="341" t="str">
        <f t="shared" ref="E113:Q113" si="84" xml:space="preserve"> E$101</f>
        <v>Financial year beginning - annual timeline</v>
      </c>
      <c r="F113" s="341">
        <f t="shared" si="84"/>
        <v>0</v>
      </c>
      <c r="G113" s="341" t="str">
        <f t="shared" si="84"/>
        <v>date</v>
      </c>
      <c r="H113" s="341">
        <f t="shared" si="84"/>
        <v>0</v>
      </c>
      <c r="I113" s="341">
        <f t="shared" si="84"/>
        <v>0</v>
      </c>
      <c r="J113" s="342">
        <f t="shared" si="84"/>
        <v>0</v>
      </c>
      <c r="K113" s="342">
        <f t="shared" si="84"/>
        <v>0</v>
      </c>
      <c r="L113" s="88">
        <f t="shared" si="84"/>
        <v>43191</v>
      </c>
      <c r="M113" s="88">
        <f t="shared" si="84"/>
        <v>43556</v>
      </c>
      <c r="N113" s="88">
        <f t="shared" si="84"/>
        <v>43922</v>
      </c>
      <c r="O113" s="88">
        <f t="shared" si="84"/>
        <v>44287</v>
      </c>
      <c r="P113" s="88">
        <f t="shared" si="84"/>
        <v>44652</v>
      </c>
      <c r="Q113" s="88">
        <f t="shared" si="84"/>
        <v>45017</v>
      </c>
      <c r="R113" s="413"/>
      <c r="S113" s="413"/>
      <c r="T113" s="413"/>
      <c r="U113" s="413"/>
      <c r="V113" s="413"/>
      <c r="W113" s="413"/>
      <c r="X113" s="413"/>
      <c r="Y113" s="413"/>
      <c r="Z113" s="413"/>
      <c r="AA113" s="413"/>
      <c r="AB113" s="413"/>
      <c r="AC113" s="413"/>
      <c r="AD113" s="413"/>
      <c r="AE113" s="413"/>
      <c r="AF113" s="413"/>
      <c r="AG113" s="413"/>
      <c r="AH113" s="413"/>
      <c r="AI113" s="413"/>
      <c r="AJ113" s="413"/>
      <c r="AK113" s="413"/>
      <c r="AL113" s="413"/>
      <c r="AM113" s="413"/>
      <c r="AN113" s="413"/>
      <c r="AO113" s="413"/>
      <c r="AP113" s="413"/>
      <c r="AQ113" s="413"/>
      <c r="AR113" s="413"/>
      <c r="AS113" s="413"/>
      <c r="AT113" s="413"/>
      <c r="AU113" s="413"/>
      <c r="AV113" s="413"/>
      <c r="AW113" s="413"/>
      <c r="AX113" s="413"/>
      <c r="AY113" s="413"/>
      <c r="AZ113" s="413"/>
      <c r="BA113" s="413"/>
      <c r="BB113" s="413"/>
      <c r="BC113" s="413"/>
      <c r="BD113" s="413"/>
      <c r="BE113" s="413"/>
      <c r="BF113" s="413"/>
      <c r="BG113" s="413"/>
      <c r="BH113" s="413"/>
      <c r="BI113" s="413"/>
      <c r="BJ113" s="413"/>
      <c r="BK113" s="413"/>
      <c r="BL113" s="413"/>
      <c r="BM113" s="413"/>
      <c r="BN113" s="413"/>
      <c r="BO113" s="413"/>
      <c r="BP113" s="413"/>
      <c r="BQ113" s="413"/>
      <c r="BR113" s="413"/>
      <c r="BS113" s="413"/>
      <c r="BT113" s="413"/>
      <c r="BU113" s="413"/>
      <c r="BV113" s="413"/>
      <c r="BW113" s="413"/>
      <c r="BX113" s="413"/>
      <c r="BY113" s="413"/>
      <c r="BZ113" s="413"/>
      <c r="CA113" s="413"/>
      <c r="CB113" s="413"/>
      <c r="CC113" s="413"/>
      <c r="CD113" s="413"/>
      <c r="CE113" s="413"/>
      <c r="CF113" s="413"/>
    </row>
    <row r="114" spans="1:84" x14ac:dyDescent="0.25">
      <c r="A114" s="340"/>
      <c r="B114" s="340"/>
      <c r="C114" s="340"/>
      <c r="D114" s="342"/>
      <c r="E114" s="341" t="str">
        <f t="shared" ref="E114:Q114" si="85" xml:space="preserve"> E$108</f>
        <v>Financial year ending - annual timeline</v>
      </c>
      <c r="F114" s="341">
        <f t="shared" si="85"/>
        <v>0</v>
      </c>
      <c r="G114" s="341" t="str">
        <f t="shared" si="85"/>
        <v>date</v>
      </c>
      <c r="H114" s="341">
        <f t="shared" si="85"/>
        <v>0</v>
      </c>
      <c r="I114" s="341">
        <f t="shared" si="85"/>
        <v>0</v>
      </c>
      <c r="J114" s="342">
        <f t="shared" si="85"/>
        <v>0</v>
      </c>
      <c r="K114" s="342">
        <f t="shared" si="85"/>
        <v>0</v>
      </c>
      <c r="L114" s="88">
        <f t="shared" si="85"/>
        <v>43555</v>
      </c>
      <c r="M114" s="88">
        <f t="shared" si="85"/>
        <v>43921</v>
      </c>
      <c r="N114" s="88">
        <f t="shared" si="85"/>
        <v>44286</v>
      </c>
      <c r="O114" s="88">
        <f t="shared" si="85"/>
        <v>44651</v>
      </c>
      <c r="P114" s="88">
        <f t="shared" si="85"/>
        <v>45016</v>
      </c>
      <c r="Q114" s="88">
        <f t="shared" si="85"/>
        <v>45382</v>
      </c>
      <c r="R114" s="413"/>
      <c r="S114" s="413"/>
      <c r="T114" s="413"/>
      <c r="U114" s="413"/>
      <c r="V114" s="413"/>
      <c r="W114" s="413"/>
      <c r="X114" s="413"/>
      <c r="Y114" s="413"/>
      <c r="Z114" s="413"/>
      <c r="AA114" s="413"/>
      <c r="AB114" s="413"/>
      <c r="AC114" s="413"/>
      <c r="AD114" s="413"/>
      <c r="AE114" s="413"/>
      <c r="AF114" s="413"/>
      <c r="AG114" s="413"/>
      <c r="AH114" s="413"/>
      <c r="AI114" s="413"/>
      <c r="AJ114" s="413"/>
      <c r="AK114" s="413"/>
      <c r="AL114" s="413"/>
      <c r="AM114" s="413"/>
      <c r="AN114" s="413"/>
      <c r="AO114" s="413"/>
      <c r="AP114" s="413"/>
      <c r="AQ114" s="413"/>
      <c r="AR114" s="413"/>
      <c r="AS114" s="413"/>
      <c r="AT114" s="413"/>
      <c r="AU114" s="413"/>
      <c r="AV114" s="413"/>
      <c r="AW114" s="413"/>
      <c r="AX114" s="413"/>
      <c r="AY114" s="413"/>
      <c r="AZ114" s="413"/>
      <c r="BA114" s="413"/>
      <c r="BB114" s="413"/>
      <c r="BC114" s="413"/>
      <c r="BD114" s="413"/>
      <c r="BE114" s="413"/>
      <c r="BF114" s="413"/>
      <c r="BG114" s="413"/>
      <c r="BH114" s="413"/>
      <c r="BI114" s="413"/>
      <c r="BJ114" s="413"/>
      <c r="BK114" s="413"/>
      <c r="BL114" s="413"/>
      <c r="BM114" s="413"/>
      <c r="BN114" s="413"/>
      <c r="BO114" s="413"/>
      <c r="BP114" s="413"/>
      <c r="BQ114" s="413"/>
      <c r="BR114" s="413"/>
      <c r="BS114" s="413"/>
      <c r="BT114" s="413"/>
      <c r="BU114" s="413"/>
      <c r="BV114" s="413"/>
      <c r="BW114" s="413"/>
      <c r="BX114" s="413"/>
      <c r="BY114" s="413"/>
      <c r="BZ114" s="413"/>
      <c r="CA114" s="413"/>
      <c r="CB114" s="413"/>
      <c r="CC114" s="413"/>
      <c r="CD114" s="413"/>
      <c r="CE114" s="413"/>
      <c r="CF114" s="413"/>
    </row>
    <row r="115" spans="1:84" x14ac:dyDescent="0.25">
      <c r="A115" s="737"/>
      <c r="B115" s="737"/>
      <c r="C115" s="738"/>
      <c r="D115" s="739"/>
      <c r="E115" s="740" t="s">
        <v>137</v>
      </c>
      <c r="F115" s="740"/>
      <c r="G115" s="740" t="s">
        <v>136</v>
      </c>
      <c r="H115" s="740"/>
      <c r="I115" s="740"/>
      <c r="J115" s="739"/>
      <c r="K115" s="739"/>
      <c r="L115" s="739" t="str">
        <f xml:space="preserve"> YEAR(L113) &amp; IF(YEAR(L114) &gt; YEAR(L113), "/" &amp; RIGHT(YEAR(L114), 2), )</f>
        <v>2018/19</v>
      </c>
      <c r="M115" s="739" t="str">
        <f t="shared" ref="M115:Q115" si="86" xml:space="preserve"> YEAR(M113) &amp; IF(YEAR(M114) &gt; YEAR(M113), "/" &amp; RIGHT(YEAR(M114), 2), )</f>
        <v>2019/20</v>
      </c>
      <c r="N115" s="739" t="str">
        <f t="shared" si="86"/>
        <v>2020/21</v>
      </c>
      <c r="O115" s="739" t="str">
        <f xml:space="preserve"> YEAR(O113) &amp; IF(YEAR(O114) &gt; YEAR(O113), "/" &amp; RIGHT(YEAR(O114), 2), )</f>
        <v>2021/22</v>
      </c>
      <c r="P115" s="739" t="str">
        <f t="shared" si="86"/>
        <v>2022/23</v>
      </c>
      <c r="Q115" s="739" t="str">
        <f t="shared" si="86"/>
        <v>2023/24</v>
      </c>
      <c r="R115" s="741"/>
      <c r="S115" s="741"/>
      <c r="T115" s="741"/>
      <c r="U115" s="741"/>
      <c r="V115" s="741"/>
      <c r="W115" s="741"/>
      <c r="X115" s="741"/>
      <c r="Y115" s="741"/>
      <c r="Z115" s="741"/>
      <c r="AA115" s="741"/>
      <c r="AB115" s="741"/>
      <c r="AC115" s="741"/>
      <c r="AD115" s="741"/>
      <c r="AE115" s="741"/>
      <c r="AF115" s="741"/>
      <c r="AG115" s="741"/>
      <c r="AH115" s="741"/>
      <c r="AI115" s="741"/>
      <c r="AJ115" s="741"/>
      <c r="AK115" s="741"/>
      <c r="AL115" s="741"/>
      <c r="AM115" s="741"/>
      <c r="AN115" s="741"/>
      <c r="AO115" s="741"/>
      <c r="AP115" s="741"/>
      <c r="AQ115" s="741"/>
      <c r="AR115" s="741"/>
      <c r="AS115" s="741"/>
      <c r="AT115" s="741"/>
      <c r="AU115" s="741"/>
      <c r="AV115" s="741"/>
      <c r="AW115" s="741"/>
      <c r="AX115" s="741"/>
      <c r="AY115" s="741"/>
      <c r="AZ115" s="741"/>
      <c r="BA115" s="741"/>
      <c r="BB115" s="741"/>
      <c r="BC115" s="741"/>
      <c r="BD115" s="741"/>
      <c r="BE115" s="741"/>
      <c r="BF115" s="741"/>
      <c r="BG115" s="741"/>
      <c r="BH115" s="741"/>
      <c r="BI115" s="741"/>
      <c r="BJ115" s="741"/>
      <c r="BK115" s="741"/>
      <c r="BL115" s="741"/>
      <c r="BM115" s="741"/>
      <c r="BN115" s="741"/>
      <c r="BO115" s="741"/>
      <c r="BP115" s="741"/>
      <c r="BQ115" s="741"/>
      <c r="BR115" s="741"/>
      <c r="BS115" s="741"/>
      <c r="BT115" s="741"/>
      <c r="BU115" s="741"/>
      <c r="BV115" s="741"/>
      <c r="BW115" s="741"/>
      <c r="BX115" s="741"/>
      <c r="BY115" s="741"/>
      <c r="BZ115" s="741"/>
      <c r="CA115" s="741"/>
      <c r="CB115" s="741"/>
      <c r="CC115" s="741"/>
      <c r="CD115" s="741"/>
      <c r="CE115" s="741"/>
      <c r="CF115" s="741"/>
    </row>
    <row r="116" spans="1:84" x14ac:dyDescent="0.25">
      <c r="A116" s="75"/>
      <c r="B116" s="75"/>
      <c r="C116" s="185"/>
      <c r="D116" s="76"/>
      <c r="E116" s="64"/>
      <c r="F116" s="64"/>
      <c r="G116" s="64"/>
      <c r="H116" s="64"/>
      <c r="I116" s="64"/>
      <c r="J116" s="76"/>
      <c r="K116" s="76"/>
      <c r="L116" s="76"/>
      <c r="M116" s="76"/>
      <c r="N116" s="76"/>
      <c r="O116" s="76"/>
      <c r="P116" s="76"/>
      <c r="Q116" s="76"/>
      <c r="R116" s="76"/>
      <c r="S116" s="76"/>
      <c r="T116" s="76"/>
      <c r="U116" s="76"/>
      <c r="V116" s="76"/>
      <c r="W116" s="76"/>
      <c r="X116" s="76"/>
      <c r="Y116" s="76"/>
      <c r="Z116" s="76"/>
      <c r="AA116" s="76"/>
      <c r="AB116" s="76"/>
      <c r="AC116" s="76"/>
      <c r="AD116" s="76"/>
      <c r="AE116" s="76"/>
      <c r="AF116" s="76"/>
      <c r="AG116" s="76"/>
      <c r="AH116" s="76"/>
      <c r="AI116" s="76"/>
      <c r="AJ116" s="76"/>
      <c r="AK116" s="76"/>
      <c r="AL116" s="76"/>
      <c r="AM116" s="76"/>
      <c r="AN116" s="76"/>
      <c r="AO116" s="76"/>
      <c r="AP116" s="76"/>
      <c r="AQ116" s="76"/>
      <c r="AR116" s="76"/>
      <c r="AS116" s="76"/>
      <c r="AT116" s="76"/>
      <c r="AU116" s="76"/>
      <c r="AV116" s="76"/>
      <c r="AW116" s="76"/>
      <c r="AX116" s="76"/>
      <c r="AY116" s="76"/>
      <c r="AZ116" s="76"/>
      <c r="BA116" s="76"/>
      <c r="BB116" s="76"/>
      <c r="BC116" s="76"/>
      <c r="BD116" s="76"/>
      <c r="BE116" s="76"/>
      <c r="BF116" s="76"/>
      <c r="BG116" s="76"/>
      <c r="BH116" s="76"/>
      <c r="BI116" s="76"/>
      <c r="BJ116" s="76"/>
      <c r="BK116" s="76"/>
      <c r="BL116" s="76"/>
      <c r="BM116" s="76"/>
      <c r="BN116" s="76"/>
      <c r="BO116" s="76"/>
      <c r="BP116" s="76"/>
      <c r="BQ116" s="76"/>
      <c r="BR116" s="76"/>
      <c r="BS116" s="76"/>
      <c r="BT116" s="76"/>
      <c r="BU116" s="76"/>
      <c r="BV116" s="76"/>
      <c r="BW116" s="76"/>
      <c r="BX116" s="76"/>
      <c r="BY116" s="76"/>
      <c r="BZ116" s="76"/>
      <c r="CA116" s="76"/>
      <c r="CB116" s="76"/>
      <c r="CC116" s="76"/>
      <c r="CD116" s="76"/>
      <c r="CE116" s="76"/>
      <c r="CF116" s="76"/>
    </row>
    <row r="117" spans="1:84" x14ac:dyDescent="0.25">
      <c r="A117" s="75"/>
      <c r="B117" s="75"/>
      <c r="C117" s="340"/>
      <c r="D117" s="76"/>
      <c r="E117" s="330"/>
      <c r="F117" s="330"/>
      <c r="G117" s="330"/>
      <c r="H117" s="330"/>
      <c r="I117" s="330"/>
      <c r="J117" s="76"/>
      <c r="K117" s="76"/>
      <c r="L117" s="76"/>
      <c r="M117" s="76"/>
      <c r="N117" s="76"/>
      <c r="O117" s="76"/>
      <c r="P117" s="76"/>
      <c r="Q117" s="76"/>
      <c r="R117" s="76"/>
      <c r="S117" s="76"/>
      <c r="T117" s="76"/>
      <c r="U117" s="76"/>
      <c r="V117" s="76"/>
      <c r="W117" s="76"/>
      <c r="X117" s="76"/>
      <c r="Y117" s="76"/>
      <c r="Z117" s="76"/>
      <c r="AA117" s="76"/>
      <c r="AB117" s="76"/>
      <c r="AC117" s="76"/>
      <c r="AD117" s="76"/>
      <c r="AE117" s="76"/>
      <c r="AF117" s="76"/>
      <c r="AG117" s="76"/>
      <c r="AH117" s="76"/>
      <c r="AI117" s="76"/>
      <c r="AJ117" s="76"/>
      <c r="AK117" s="76"/>
      <c r="AL117" s="76"/>
      <c r="AM117" s="76"/>
      <c r="AN117" s="76"/>
      <c r="AO117" s="76"/>
      <c r="AP117" s="76"/>
      <c r="AQ117" s="76"/>
      <c r="AR117" s="76"/>
      <c r="AS117" s="76"/>
      <c r="AT117" s="76"/>
      <c r="AU117" s="76"/>
      <c r="AV117" s="76"/>
      <c r="AW117" s="76"/>
      <c r="AX117" s="76"/>
      <c r="AY117" s="76"/>
      <c r="AZ117" s="76"/>
      <c r="BA117" s="76"/>
      <c r="BB117" s="76"/>
      <c r="BC117" s="76"/>
      <c r="BD117" s="76"/>
      <c r="BE117" s="76"/>
      <c r="BF117" s="76"/>
      <c r="BG117" s="76"/>
      <c r="BH117" s="76"/>
      <c r="BI117" s="76"/>
      <c r="BJ117" s="76"/>
      <c r="BK117" s="76"/>
      <c r="BL117" s="76"/>
      <c r="BM117" s="76"/>
      <c r="BN117" s="76"/>
      <c r="BO117" s="76"/>
      <c r="BP117" s="76"/>
      <c r="BQ117" s="76"/>
      <c r="BR117" s="76"/>
      <c r="BS117" s="76"/>
      <c r="BT117" s="76"/>
      <c r="BU117" s="76"/>
      <c r="BV117" s="76"/>
      <c r="BW117" s="76"/>
      <c r="BX117" s="76"/>
      <c r="BY117" s="76"/>
      <c r="BZ117" s="76"/>
      <c r="CA117" s="76"/>
      <c r="CB117" s="76"/>
      <c r="CC117" s="76"/>
      <c r="CD117" s="76"/>
      <c r="CE117" s="76"/>
      <c r="CF117" s="76"/>
    </row>
    <row r="118" spans="1:84" x14ac:dyDescent="0.25">
      <c r="A118" s="36"/>
      <c r="B118" s="99" t="s">
        <v>13</v>
      </c>
      <c r="C118" s="333"/>
      <c r="D118" s="6"/>
      <c r="E118" s="7"/>
      <c r="F118" s="7"/>
      <c r="G118" s="8"/>
      <c r="H118" s="8"/>
      <c r="I118" s="8"/>
      <c r="J118" s="6"/>
      <c r="K118" s="6"/>
      <c r="L118" s="6"/>
      <c r="M118" s="6"/>
      <c r="N118" s="76"/>
      <c r="O118" s="76"/>
      <c r="P118" s="76"/>
      <c r="Q118" s="76"/>
      <c r="R118" s="76"/>
      <c r="S118" s="76"/>
      <c r="T118" s="76"/>
      <c r="U118" s="76"/>
      <c r="V118" s="76"/>
      <c r="W118" s="76"/>
      <c r="X118" s="76"/>
      <c r="Y118" s="76"/>
      <c r="Z118" s="76"/>
      <c r="AA118" s="76"/>
      <c r="AB118" s="76"/>
      <c r="AC118" s="76"/>
      <c r="AD118" s="76"/>
      <c r="AE118" s="76"/>
      <c r="AF118" s="76"/>
      <c r="AG118" s="76"/>
      <c r="AH118" s="76"/>
      <c r="AI118" s="76"/>
      <c r="AJ118" s="76"/>
      <c r="AK118" s="76"/>
      <c r="AL118" s="76"/>
      <c r="AM118" s="76"/>
      <c r="AN118" s="76"/>
      <c r="AO118" s="76"/>
      <c r="AP118" s="76"/>
      <c r="AQ118" s="76"/>
      <c r="AR118" s="76"/>
      <c r="AS118" s="76"/>
      <c r="AT118" s="76"/>
      <c r="AU118" s="76"/>
      <c r="AV118" s="76"/>
      <c r="AW118" s="76"/>
      <c r="AX118" s="76"/>
      <c r="AY118" s="76"/>
      <c r="AZ118" s="76"/>
      <c r="BA118" s="76"/>
      <c r="BB118" s="76"/>
      <c r="BC118" s="76"/>
      <c r="BD118" s="76"/>
      <c r="BE118" s="76"/>
      <c r="BF118" s="76"/>
      <c r="BG118" s="76"/>
      <c r="BH118" s="76"/>
      <c r="BI118" s="76"/>
      <c r="BJ118" s="76"/>
      <c r="BK118" s="76"/>
      <c r="BL118" s="76"/>
      <c r="BM118" s="76"/>
      <c r="BN118" s="76"/>
      <c r="BO118" s="76"/>
      <c r="BP118" s="76"/>
      <c r="BQ118" s="76"/>
      <c r="BR118" s="76"/>
      <c r="BS118" s="76"/>
      <c r="BT118" s="76"/>
      <c r="BU118" s="76"/>
      <c r="BV118" s="76"/>
      <c r="BW118" s="76"/>
      <c r="BX118" s="76"/>
      <c r="BY118" s="76"/>
      <c r="BZ118" s="76"/>
      <c r="CA118" s="76"/>
      <c r="CB118" s="76"/>
      <c r="CC118" s="76"/>
      <c r="CD118" s="76"/>
      <c r="CE118" s="76"/>
      <c r="CF118" s="76"/>
    </row>
    <row r="119" spans="1:84" x14ac:dyDescent="0.25">
      <c r="A119" s="340"/>
      <c r="B119" s="340"/>
      <c r="C119" s="333"/>
      <c r="D119" s="19"/>
      <c r="E119" s="17"/>
      <c r="F119" s="17"/>
      <c r="G119" s="17"/>
      <c r="H119" s="17"/>
      <c r="I119" s="17"/>
      <c r="J119" s="19"/>
      <c r="K119" s="19"/>
      <c r="L119" s="19"/>
      <c r="M119" s="19"/>
      <c r="N119" s="76"/>
      <c r="O119" s="76"/>
      <c r="P119" s="76"/>
      <c r="Q119" s="76"/>
      <c r="R119" s="76"/>
      <c r="S119" s="76"/>
      <c r="T119" s="76"/>
      <c r="U119" s="76"/>
      <c r="V119" s="76"/>
      <c r="W119" s="76"/>
      <c r="X119" s="76"/>
      <c r="Y119" s="76"/>
      <c r="Z119" s="76"/>
      <c r="AA119" s="76"/>
      <c r="AB119" s="76"/>
      <c r="AC119" s="76"/>
      <c r="AD119" s="76"/>
      <c r="AE119" s="76"/>
      <c r="AF119" s="76"/>
      <c r="AG119" s="76"/>
      <c r="AH119" s="76"/>
      <c r="AI119" s="76"/>
      <c r="AJ119" s="76"/>
      <c r="AK119" s="76"/>
      <c r="AL119" s="76"/>
      <c r="AM119" s="76"/>
      <c r="AN119" s="76"/>
      <c r="AO119" s="76"/>
      <c r="AP119" s="76"/>
      <c r="AQ119" s="76"/>
      <c r="AR119" s="76"/>
      <c r="AS119" s="76"/>
      <c r="AT119" s="76"/>
      <c r="AU119" s="76"/>
      <c r="AV119" s="76"/>
      <c r="AW119" s="76"/>
      <c r="AX119" s="76"/>
      <c r="AY119" s="76"/>
      <c r="AZ119" s="76"/>
      <c r="BA119" s="76"/>
      <c r="BB119" s="76"/>
      <c r="BC119" s="76"/>
      <c r="BD119" s="76"/>
      <c r="BE119" s="76"/>
      <c r="BF119" s="76"/>
      <c r="BG119" s="76"/>
      <c r="BH119" s="76"/>
      <c r="BI119" s="76"/>
      <c r="BJ119" s="76"/>
      <c r="BK119" s="76"/>
      <c r="BL119" s="76"/>
      <c r="BM119" s="76"/>
      <c r="BN119" s="76"/>
      <c r="BO119" s="76"/>
      <c r="BP119" s="76"/>
      <c r="BQ119" s="76"/>
      <c r="BR119" s="76"/>
      <c r="BS119" s="76"/>
      <c r="BT119" s="76"/>
      <c r="BU119" s="76"/>
      <c r="BV119" s="76"/>
      <c r="BW119" s="76"/>
      <c r="BX119" s="76"/>
      <c r="BY119" s="76"/>
      <c r="BZ119" s="76"/>
      <c r="CA119" s="76"/>
      <c r="CB119" s="76"/>
      <c r="CC119" s="76"/>
      <c r="CD119" s="76"/>
      <c r="CE119" s="76"/>
      <c r="CF119" s="76"/>
    </row>
    <row r="120" spans="1:84" x14ac:dyDescent="0.25">
      <c r="A120" s="333"/>
      <c r="B120" s="333"/>
      <c r="C120" s="333"/>
      <c r="D120" s="334"/>
      <c r="E120" s="50" t="str">
        <f xml:space="preserve"> SetUp!E$12</f>
        <v>Forecast start date</v>
      </c>
      <c r="F120" s="587">
        <f xml:space="preserve"> SetUp!F$12</f>
        <v>43556</v>
      </c>
      <c r="G120" s="50" t="str">
        <f xml:space="preserve"> SetUp!G$12</f>
        <v>date</v>
      </c>
      <c r="H120" s="50" t="str">
        <f xml:space="preserve"> SetUp!H$12</f>
        <v>Must be the first day of a month and at least a month after the 'Model start date'</v>
      </c>
      <c r="I120" s="50">
        <f xml:space="preserve"> SetUp!I$12</f>
        <v>0</v>
      </c>
      <c r="N120" s="76"/>
      <c r="O120" s="76"/>
      <c r="P120" s="76"/>
      <c r="Q120" s="76"/>
      <c r="R120" s="76"/>
      <c r="S120" s="76"/>
      <c r="T120" s="76"/>
      <c r="U120" s="76"/>
      <c r="V120" s="76"/>
      <c r="W120" s="76"/>
      <c r="X120" s="76"/>
      <c r="Y120" s="76"/>
      <c r="Z120" s="76"/>
      <c r="AA120" s="76"/>
      <c r="AB120" s="76"/>
      <c r="AC120" s="76"/>
      <c r="AD120" s="76"/>
      <c r="AE120" s="76"/>
      <c r="AF120" s="76"/>
      <c r="AG120" s="76"/>
      <c r="AH120" s="76"/>
      <c r="AI120" s="76"/>
      <c r="AJ120" s="76"/>
      <c r="AK120" s="76"/>
      <c r="AL120" s="76"/>
      <c r="AM120" s="76"/>
      <c r="AN120" s="76"/>
      <c r="AO120" s="76"/>
      <c r="AP120" s="76"/>
      <c r="AQ120" s="76"/>
      <c r="AR120" s="76"/>
      <c r="AS120" s="76"/>
      <c r="AT120" s="76"/>
      <c r="AU120" s="76"/>
      <c r="AV120" s="76"/>
      <c r="AW120" s="76"/>
      <c r="AX120" s="76"/>
      <c r="AY120" s="76"/>
      <c r="AZ120" s="76"/>
      <c r="BA120" s="76"/>
      <c r="BB120" s="76"/>
      <c r="BC120" s="76"/>
      <c r="BD120" s="76"/>
      <c r="BE120" s="76"/>
      <c r="BF120" s="76"/>
      <c r="BG120" s="76"/>
      <c r="BH120" s="76"/>
      <c r="BI120" s="76"/>
      <c r="BJ120" s="76"/>
      <c r="BK120" s="76"/>
      <c r="BL120" s="76"/>
      <c r="BM120" s="76"/>
      <c r="BN120" s="76"/>
      <c r="BO120" s="76"/>
      <c r="BP120" s="76"/>
      <c r="BQ120" s="76"/>
      <c r="BR120" s="76"/>
      <c r="BS120" s="76"/>
      <c r="BT120" s="76"/>
      <c r="BU120" s="76"/>
      <c r="BV120" s="76"/>
      <c r="BW120" s="76"/>
      <c r="BX120" s="76"/>
      <c r="BY120" s="76"/>
      <c r="BZ120" s="76"/>
      <c r="CA120" s="76"/>
      <c r="CB120" s="76"/>
      <c r="CC120" s="76"/>
      <c r="CD120" s="76"/>
      <c r="CE120" s="76"/>
      <c r="CF120" s="76"/>
    </row>
    <row r="121" spans="1:84" x14ac:dyDescent="0.25">
      <c r="A121" s="333"/>
      <c r="B121" s="333"/>
      <c r="C121" s="333"/>
      <c r="D121" s="334"/>
      <c r="E121" s="29" t="str">
        <f xml:space="preserve"> E$101</f>
        <v>Financial year beginning - annual timeline</v>
      </c>
      <c r="F121" s="29">
        <f t="shared" ref="F121:Q121" si="87" xml:space="preserve"> F$101</f>
        <v>0</v>
      </c>
      <c r="G121" s="29" t="str">
        <f t="shared" si="87"/>
        <v>date</v>
      </c>
      <c r="H121" s="29">
        <f t="shared" si="87"/>
        <v>0</v>
      </c>
      <c r="I121" s="29">
        <f t="shared" si="87"/>
        <v>0</v>
      </c>
      <c r="J121" s="29">
        <f t="shared" si="87"/>
        <v>0</v>
      </c>
      <c r="K121" s="29">
        <f t="shared" si="87"/>
        <v>0</v>
      </c>
      <c r="L121" s="89">
        <f t="shared" si="87"/>
        <v>43191</v>
      </c>
      <c r="M121" s="89">
        <f t="shared" si="87"/>
        <v>43556</v>
      </c>
      <c r="N121" s="89">
        <f t="shared" si="87"/>
        <v>43922</v>
      </c>
      <c r="O121" s="89">
        <f t="shared" si="87"/>
        <v>44287</v>
      </c>
      <c r="P121" s="89">
        <f t="shared" si="87"/>
        <v>44652</v>
      </c>
      <c r="Q121" s="89">
        <f t="shared" si="87"/>
        <v>45017</v>
      </c>
      <c r="R121" s="413"/>
      <c r="S121" s="413"/>
      <c r="T121" s="413"/>
      <c r="U121" s="413"/>
      <c r="V121" s="413"/>
      <c r="W121" s="413"/>
      <c r="X121" s="413"/>
      <c r="Y121" s="413"/>
      <c r="Z121" s="413"/>
      <c r="AA121" s="413"/>
      <c r="AB121" s="413"/>
      <c r="AC121" s="413"/>
      <c r="AD121" s="413"/>
      <c r="AE121" s="413"/>
      <c r="AF121" s="413"/>
      <c r="AG121" s="413"/>
      <c r="AH121" s="413"/>
      <c r="AI121" s="413"/>
      <c r="AJ121" s="413"/>
      <c r="AK121" s="413"/>
      <c r="AL121" s="413"/>
      <c r="AM121" s="413"/>
      <c r="AN121" s="413"/>
      <c r="AO121" s="413"/>
      <c r="AP121" s="413"/>
      <c r="AQ121" s="413"/>
      <c r="AR121" s="413"/>
      <c r="AS121" s="413"/>
      <c r="AT121" s="413"/>
      <c r="AU121" s="413"/>
      <c r="AV121" s="413"/>
      <c r="AW121" s="413"/>
      <c r="AX121" s="413"/>
      <c r="AY121" s="413"/>
      <c r="AZ121" s="413"/>
      <c r="BA121" s="413"/>
      <c r="BB121" s="413"/>
      <c r="BC121" s="413"/>
      <c r="BD121" s="413"/>
      <c r="BE121" s="413"/>
      <c r="BF121" s="413"/>
      <c r="BG121" s="413"/>
      <c r="BH121" s="413"/>
      <c r="BI121" s="413"/>
      <c r="BJ121" s="413"/>
      <c r="BK121" s="413"/>
      <c r="BL121" s="413"/>
      <c r="BM121" s="413"/>
      <c r="BN121" s="413"/>
      <c r="BO121" s="413"/>
      <c r="BP121" s="413"/>
      <c r="BQ121" s="413"/>
      <c r="BR121" s="413"/>
      <c r="BS121" s="413"/>
      <c r="BT121" s="413"/>
      <c r="BU121" s="413"/>
      <c r="BV121" s="413"/>
      <c r="BW121" s="413"/>
      <c r="BX121" s="413"/>
      <c r="BY121" s="413"/>
      <c r="BZ121" s="413"/>
      <c r="CA121" s="413"/>
      <c r="CB121" s="413"/>
      <c r="CC121" s="413"/>
      <c r="CD121" s="413"/>
      <c r="CE121" s="413"/>
      <c r="CF121" s="413"/>
    </row>
    <row r="122" spans="1:84" x14ac:dyDescent="0.25">
      <c r="A122" s="333"/>
      <c r="B122" s="333"/>
      <c r="C122" s="333"/>
      <c r="D122" s="334"/>
      <c r="E122" s="335" t="s">
        <v>230</v>
      </c>
      <c r="F122" s="335"/>
      <c r="G122" s="335" t="s">
        <v>3</v>
      </c>
      <c r="H122" s="335"/>
      <c r="I122" s="335"/>
      <c r="J122" s="649">
        <f xml:space="preserve"> SUM(L122:CF122)</f>
        <v>1</v>
      </c>
      <c r="K122" s="649"/>
      <c r="L122" s="657">
        <f xml:space="preserve"> IF( $F120 &gt; L121, 1, 0)</f>
        <v>1</v>
      </c>
      <c r="M122" s="657">
        <f t="shared" ref="M122:Q122" si="88" xml:space="preserve"> IF( $F120 &gt; M121, 1, 0)</f>
        <v>0</v>
      </c>
      <c r="N122" s="657">
        <f t="shared" si="88"/>
        <v>0</v>
      </c>
      <c r="O122" s="657">
        <f xml:space="preserve"> IF( $F120 &gt; O121, 1, 0)</f>
        <v>0</v>
      </c>
      <c r="P122" s="657">
        <f t="shared" si="88"/>
        <v>0</v>
      </c>
      <c r="Q122" s="657">
        <f t="shared" si="88"/>
        <v>0</v>
      </c>
      <c r="R122" s="413"/>
      <c r="S122" s="413"/>
      <c r="T122" s="413"/>
      <c r="U122" s="413"/>
      <c r="V122" s="413"/>
      <c r="W122" s="413"/>
      <c r="X122" s="413"/>
      <c r="Y122" s="413"/>
      <c r="Z122" s="413"/>
      <c r="AA122" s="413"/>
      <c r="AB122" s="413"/>
      <c r="AC122" s="413"/>
      <c r="AD122" s="413"/>
      <c r="AE122" s="413"/>
      <c r="AF122" s="413"/>
      <c r="AG122" s="413"/>
      <c r="AH122" s="413"/>
      <c r="AI122" s="413"/>
      <c r="AJ122" s="413"/>
      <c r="AK122" s="413"/>
      <c r="AL122" s="413"/>
      <c r="AM122" s="413"/>
      <c r="AN122" s="413"/>
      <c r="AO122" s="413"/>
      <c r="AP122" s="413"/>
      <c r="AQ122" s="413"/>
      <c r="AR122" s="413"/>
      <c r="AS122" s="413"/>
      <c r="AT122" s="413"/>
      <c r="AU122" s="413"/>
      <c r="AV122" s="413"/>
      <c r="AW122" s="413"/>
      <c r="AX122" s="413"/>
      <c r="AY122" s="413"/>
      <c r="AZ122" s="413"/>
      <c r="BA122" s="413"/>
      <c r="BB122" s="413"/>
      <c r="BC122" s="413"/>
      <c r="BD122" s="413"/>
      <c r="BE122" s="413"/>
      <c r="BF122" s="413"/>
      <c r="BG122" s="413"/>
      <c r="BH122" s="413"/>
      <c r="BI122" s="413"/>
      <c r="BJ122" s="413"/>
      <c r="BK122" s="413"/>
      <c r="BL122" s="413"/>
      <c r="BM122" s="413"/>
      <c r="BN122" s="413"/>
      <c r="BO122" s="413"/>
      <c r="BP122" s="413"/>
      <c r="BQ122" s="413"/>
      <c r="BR122" s="413"/>
      <c r="BS122" s="413"/>
      <c r="BT122" s="413"/>
      <c r="BU122" s="413"/>
      <c r="BV122" s="413"/>
      <c r="BW122" s="413"/>
      <c r="BX122" s="413"/>
      <c r="BY122" s="413"/>
      <c r="BZ122" s="413"/>
      <c r="CA122" s="413"/>
      <c r="CB122" s="413"/>
      <c r="CC122" s="413"/>
      <c r="CD122" s="413"/>
      <c r="CE122" s="413"/>
      <c r="CF122" s="413"/>
    </row>
    <row r="123" spans="1:84" x14ac:dyDescent="0.25">
      <c r="A123" s="75"/>
      <c r="B123" s="75"/>
      <c r="C123" s="340"/>
      <c r="D123" s="76"/>
      <c r="E123" s="330"/>
      <c r="F123" s="330"/>
      <c r="G123" s="330"/>
      <c r="H123" s="330"/>
      <c r="I123" s="330"/>
      <c r="J123" s="76"/>
      <c r="K123" s="76"/>
      <c r="L123" s="76"/>
      <c r="M123" s="76"/>
      <c r="N123" s="76"/>
      <c r="O123" s="76"/>
      <c r="P123" s="76"/>
      <c r="Q123" s="76"/>
      <c r="R123" s="76"/>
      <c r="S123" s="76"/>
      <c r="T123" s="76"/>
      <c r="U123" s="76"/>
      <c r="V123" s="76"/>
      <c r="W123" s="76"/>
      <c r="X123" s="76"/>
      <c r="Y123" s="76"/>
      <c r="Z123" s="76"/>
      <c r="AA123" s="76"/>
      <c r="AB123" s="76"/>
      <c r="AC123" s="76"/>
      <c r="AD123" s="76"/>
      <c r="AE123" s="76"/>
      <c r="AF123" s="76"/>
      <c r="AG123" s="76"/>
      <c r="AH123" s="76"/>
      <c r="AI123" s="76"/>
      <c r="AJ123" s="76"/>
      <c r="AK123" s="76"/>
      <c r="AL123" s="76"/>
      <c r="AM123" s="76"/>
      <c r="AN123" s="76"/>
      <c r="AO123" s="76"/>
      <c r="AP123" s="76"/>
      <c r="AQ123" s="76"/>
      <c r="AR123" s="76"/>
      <c r="AS123" s="76"/>
      <c r="AT123" s="76"/>
      <c r="AU123" s="76"/>
      <c r="AV123" s="76"/>
      <c r="AW123" s="76"/>
      <c r="AX123" s="76"/>
      <c r="AY123" s="76"/>
      <c r="AZ123" s="76"/>
      <c r="BA123" s="76"/>
      <c r="BB123" s="76"/>
      <c r="BC123" s="76"/>
      <c r="BD123" s="76"/>
      <c r="BE123" s="76"/>
      <c r="BF123" s="76"/>
      <c r="BG123" s="76"/>
      <c r="BH123" s="76"/>
      <c r="BI123" s="76"/>
      <c r="BJ123" s="76"/>
      <c r="BK123" s="76"/>
      <c r="BL123" s="76"/>
      <c r="BM123" s="76"/>
      <c r="BN123" s="76"/>
      <c r="BO123" s="76"/>
      <c r="BP123" s="76"/>
      <c r="BQ123" s="76"/>
      <c r="BR123" s="76"/>
      <c r="BS123" s="76"/>
      <c r="BT123" s="76"/>
      <c r="BU123" s="76"/>
      <c r="BV123" s="76"/>
      <c r="BW123" s="76"/>
      <c r="BX123" s="76"/>
      <c r="BY123" s="76"/>
      <c r="BZ123" s="76"/>
      <c r="CA123" s="76"/>
      <c r="CB123" s="76"/>
      <c r="CC123" s="76"/>
      <c r="CD123" s="76"/>
      <c r="CE123" s="76"/>
      <c r="CF123" s="76"/>
    </row>
    <row r="124" spans="1:84" x14ac:dyDescent="0.25">
      <c r="A124" s="75"/>
      <c r="B124" s="75"/>
      <c r="C124" s="340"/>
      <c r="D124" s="76"/>
      <c r="E124" s="330"/>
      <c r="F124" s="330"/>
      <c r="G124" s="330"/>
      <c r="H124" s="330"/>
      <c r="I124" s="330"/>
      <c r="J124" s="76"/>
      <c r="K124" s="76"/>
      <c r="L124" s="76"/>
      <c r="M124" s="76"/>
      <c r="N124" s="76"/>
      <c r="O124" s="76"/>
      <c r="P124" s="76"/>
      <c r="Q124" s="76"/>
      <c r="R124" s="76"/>
      <c r="S124" s="76"/>
      <c r="T124" s="76"/>
      <c r="U124" s="76"/>
      <c r="V124" s="76"/>
      <c r="W124" s="76"/>
      <c r="X124" s="76"/>
      <c r="Y124" s="76"/>
      <c r="Z124" s="76"/>
      <c r="AA124" s="76"/>
      <c r="AB124" s="76"/>
      <c r="AC124" s="76"/>
      <c r="AD124" s="76"/>
      <c r="AE124" s="76"/>
      <c r="AF124" s="76"/>
      <c r="AG124" s="76"/>
      <c r="AH124" s="76"/>
      <c r="AI124" s="76"/>
      <c r="AJ124" s="76"/>
      <c r="AK124" s="76"/>
      <c r="AL124" s="76"/>
      <c r="AM124" s="76"/>
      <c r="AN124" s="76"/>
      <c r="AO124" s="76"/>
      <c r="AP124" s="76"/>
      <c r="AQ124" s="76"/>
      <c r="AR124" s="76"/>
      <c r="AS124" s="76"/>
      <c r="AT124" s="76"/>
      <c r="AU124" s="76"/>
      <c r="AV124" s="76"/>
      <c r="AW124" s="76"/>
      <c r="AX124" s="76"/>
      <c r="AY124" s="76"/>
      <c r="AZ124" s="76"/>
      <c r="BA124" s="76"/>
      <c r="BB124" s="76"/>
      <c r="BC124" s="76"/>
      <c r="BD124" s="76"/>
      <c r="BE124" s="76"/>
      <c r="BF124" s="76"/>
      <c r="BG124" s="76"/>
      <c r="BH124" s="76"/>
      <c r="BI124" s="76"/>
      <c r="BJ124" s="76"/>
      <c r="BK124" s="76"/>
      <c r="BL124" s="76"/>
      <c r="BM124" s="76"/>
      <c r="BN124" s="76"/>
      <c r="BO124" s="76"/>
      <c r="BP124" s="76"/>
      <c r="BQ124" s="76"/>
      <c r="BR124" s="76"/>
      <c r="BS124" s="76"/>
      <c r="BT124" s="76"/>
      <c r="BU124" s="76"/>
      <c r="BV124" s="76"/>
      <c r="BW124" s="76"/>
      <c r="BX124" s="76"/>
      <c r="BY124" s="76"/>
      <c r="BZ124" s="76"/>
      <c r="CA124" s="76"/>
      <c r="CB124" s="76"/>
      <c r="CC124" s="76"/>
      <c r="CD124" s="76"/>
      <c r="CE124" s="76"/>
      <c r="CF124" s="76"/>
    </row>
    <row r="125" spans="1:84" x14ac:dyDescent="0.25">
      <c r="A125" s="36"/>
      <c r="B125" s="99" t="s">
        <v>70</v>
      </c>
      <c r="C125" s="333"/>
      <c r="D125" s="6"/>
      <c r="E125" s="7"/>
      <c r="F125" s="7"/>
      <c r="G125" s="8"/>
      <c r="H125" s="8"/>
      <c r="I125" s="8"/>
      <c r="J125" s="6"/>
      <c r="K125" s="6"/>
      <c r="L125" s="6"/>
      <c r="M125" s="76"/>
      <c r="N125" s="76"/>
      <c r="O125" s="76"/>
      <c r="P125" s="76"/>
      <c r="Q125" s="76"/>
      <c r="R125" s="76"/>
      <c r="S125" s="76"/>
      <c r="T125" s="76"/>
      <c r="U125" s="76"/>
      <c r="V125" s="76"/>
      <c r="W125" s="76"/>
      <c r="X125" s="76"/>
      <c r="Y125" s="76"/>
      <c r="Z125" s="76"/>
      <c r="AA125" s="76"/>
      <c r="AB125" s="76"/>
      <c r="AC125" s="76"/>
      <c r="AD125" s="76"/>
      <c r="AE125" s="76"/>
      <c r="AF125" s="76"/>
      <c r="AG125" s="76"/>
      <c r="AH125" s="76"/>
      <c r="AI125" s="76"/>
      <c r="AJ125" s="76"/>
      <c r="AK125" s="76"/>
      <c r="AL125" s="76"/>
      <c r="AM125" s="76"/>
      <c r="AN125" s="76"/>
      <c r="AO125" s="76"/>
      <c r="AP125" s="76"/>
      <c r="AQ125" s="76"/>
      <c r="AR125" s="76"/>
      <c r="AS125" s="76"/>
      <c r="AT125" s="76"/>
      <c r="AU125" s="76"/>
      <c r="AV125" s="76"/>
      <c r="AW125" s="76"/>
      <c r="AX125" s="76"/>
      <c r="AY125" s="76"/>
      <c r="AZ125" s="76"/>
      <c r="BA125" s="76"/>
      <c r="BB125" s="76"/>
      <c r="BC125" s="76"/>
      <c r="BD125" s="76"/>
      <c r="BE125" s="76"/>
      <c r="BF125" s="76"/>
      <c r="BG125" s="76"/>
      <c r="BH125" s="76"/>
      <c r="BI125" s="76"/>
      <c r="BJ125" s="76"/>
      <c r="BK125" s="76"/>
      <c r="BL125" s="76"/>
      <c r="BM125" s="76"/>
      <c r="BN125" s="76"/>
      <c r="BO125" s="76"/>
      <c r="BP125" s="76"/>
      <c r="BQ125" s="76"/>
      <c r="BR125" s="76"/>
      <c r="BS125" s="76"/>
      <c r="BT125" s="76"/>
      <c r="BU125" s="76"/>
      <c r="BV125" s="76"/>
      <c r="BW125" s="76"/>
      <c r="BX125" s="76"/>
      <c r="BY125" s="76"/>
      <c r="BZ125" s="76"/>
      <c r="CA125" s="76"/>
      <c r="CB125" s="76"/>
      <c r="CC125" s="76"/>
      <c r="CD125" s="76"/>
      <c r="CE125" s="76"/>
      <c r="CF125" s="76"/>
    </row>
    <row r="126" spans="1:84" x14ac:dyDescent="0.25">
      <c r="A126" s="340"/>
      <c r="B126" s="354"/>
      <c r="C126" s="333"/>
      <c r="D126" s="19"/>
      <c r="E126" s="17"/>
      <c r="F126" s="17"/>
      <c r="G126" s="17"/>
      <c r="H126" s="17"/>
      <c r="I126" s="17"/>
      <c r="J126" s="19"/>
      <c r="K126" s="19"/>
      <c r="L126" s="19"/>
      <c r="M126" s="76"/>
      <c r="N126" s="76"/>
      <c r="O126" s="76"/>
      <c r="P126" s="76"/>
      <c r="Q126" s="76"/>
      <c r="R126" s="76"/>
      <c r="S126" s="76"/>
      <c r="T126" s="76"/>
      <c r="U126" s="76"/>
      <c r="V126" s="76"/>
      <c r="W126" s="76"/>
      <c r="X126" s="76"/>
      <c r="Y126" s="76"/>
      <c r="Z126" s="76"/>
      <c r="AA126" s="76"/>
      <c r="AB126" s="76"/>
      <c r="AC126" s="76"/>
      <c r="AD126" s="76"/>
      <c r="AE126" s="76"/>
      <c r="AF126" s="76"/>
      <c r="AG126" s="76"/>
      <c r="AH126" s="76"/>
      <c r="AI126" s="76"/>
      <c r="AJ126" s="76"/>
      <c r="AK126" s="76"/>
      <c r="AL126" s="76"/>
      <c r="AM126" s="76"/>
      <c r="AN126" s="76"/>
      <c r="AO126" s="76"/>
      <c r="AP126" s="76"/>
      <c r="AQ126" s="76"/>
      <c r="AR126" s="76"/>
      <c r="AS126" s="76"/>
      <c r="AT126" s="76"/>
      <c r="AU126" s="76"/>
      <c r="AV126" s="76"/>
      <c r="AW126" s="76"/>
      <c r="AX126" s="76"/>
      <c r="AY126" s="76"/>
      <c r="AZ126" s="76"/>
      <c r="BA126" s="76"/>
      <c r="BB126" s="76"/>
      <c r="BC126" s="76"/>
      <c r="BD126" s="76"/>
      <c r="BE126" s="76"/>
      <c r="BF126" s="76"/>
      <c r="BG126" s="76"/>
      <c r="BH126" s="76"/>
      <c r="BI126" s="76"/>
      <c r="BJ126" s="76"/>
      <c r="BK126" s="76"/>
      <c r="BL126" s="76"/>
      <c r="BM126" s="76"/>
      <c r="BN126" s="76"/>
      <c r="BO126" s="76"/>
      <c r="BP126" s="76"/>
      <c r="BQ126" s="76"/>
      <c r="BR126" s="76"/>
      <c r="BS126" s="76"/>
      <c r="BT126" s="76"/>
      <c r="BU126" s="76"/>
      <c r="BV126" s="76"/>
      <c r="BW126" s="76"/>
      <c r="BX126" s="76"/>
      <c r="BY126" s="76"/>
      <c r="BZ126" s="76"/>
      <c r="CA126" s="76"/>
      <c r="CB126" s="76"/>
      <c r="CC126" s="76"/>
      <c r="CD126" s="76"/>
      <c r="CE126" s="76"/>
      <c r="CF126" s="76"/>
    </row>
    <row r="127" spans="1:84" x14ac:dyDescent="0.25">
      <c r="A127" s="12"/>
      <c r="B127" s="137"/>
      <c r="C127" s="333"/>
      <c r="D127" s="31"/>
      <c r="E127" s="50" t="str">
        <f xml:space="preserve"> SetUp!E$12</f>
        <v>Forecast start date</v>
      </c>
      <c r="F127" s="587">
        <f xml:space="preserve"> SetUp!F$12</f>
        <v>43556</v>
      </c>
      <c r="G127" s="50" t="str">
        <f xml:space="preserve"> SetUp!G$12</f>
        <v>date</v>
      </c>
      <c r="H127" s="50" t="str">
        <f xml:space="preserve"> SetUp!H$12</f>
        <v>Must be the first day of a month and at least a month after the 'Model start date'</v>
      </c>
      <c r="I127" s="50">
        <f xml:space="preserve"> SetUp!I$12</f>
        <v>0</v>
      </c>
      <c r="J127" s="31"/>
      <c r="K127" s="31"/>
      <c r="L127" s="31"/>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76"/>
      <c r="AJ127" s="76"/>
      <c r="AK127" s="76"/>
      <c r="AL127" s="76"/>
      <c r="AM127" s="76"/>
      <c r="AN127" s="76"/>
      <c r="AO127" s="76"/>
      <c r="AP127" s="76"/>
      <c r="AQ127" s="76"/>
      <c r="AR127" s="76"/>
      <c r="AS127" s="76"/>
      <c r="AT127" s="76"/>
      <c r="AU127" s="76"/>
      <c r="AV127" s="76"/>
      <c r="AW127" s="76"/>
      <c r="AX127" s="76"/>
      <c r="AY127" s="76"/>
      <c r="AZ127" s="76"/>
      <c r="BA127" s="76"/>
      <c r="BB127" s="76"/>
      <c r="BC127" s="76"/>
      <c r="BD127" s="76"/>
      <c r="BE127" s="76"/>
      <c r="BF127" s="76"/>
      <c r="BG127" s="76"/>
      <c r="BH127" s="76"/>
      <c r="BI127" s="76"/>
      <c r="BJ127" s="76"/>
      <c r="BK127" s="76"/>
      <c r="BL127" s="76"/>
      <c r="BM127" s="76"/>
      <c r="BN127" s="76"/>
      <c r="BO127" s="76"/>
      <c r="BP127" s="76"/>
      <c r="BQ127" s="76"/>
      <c r="BR127" s="76"/>
      <c r="BS127" s="76"/>
      <c r="BT127" s="76"/>
      <c r="BU127" s="76"/>
      <c r="BV127" s="76"/>
      <c r="BW127" s="76"/>
      <c r="BX127" s="76"/>
      <c r="BY127" s="76"/>
      <c r="BZ127" s="76"/>
      <c r="CA127" s="76"/>
      <c r="CB127" s="76"/>
      <c r="CC127" s="76"/>
      <c r="CD127" s="76"/>
      <c r="CE127" s="76"/>
      <c r="CF127" s="76"/>
    </row>
    <row r="128" spans="1:84" x14ac:dyDescent="0.25">
      <c r="A128" s="333"/>
      <c r="B128" s="333"/>
      <c r="C128" s="333"/>
      <c r="D128" s="334"/>
      <c r="E128" s="29" t="str">
        <f xml:space="preserve"> E$108</f>
        <v>Financial year ending - annual timeline</v>
      </c>
      <c r="F128" s="29">
        <f t="shared" ref="F128:Q128" si="89" xml:space="preserve"> F$108</f>
        <v>0</v>
      </c>
      <c r="G128" s="29" t="str">
        <f t="shared" si="89"/>
        <v>date</v>
      </c>
      <c r="H128" s="29">
        <f t="shared" si="89"/>
        <v>0</v>
      </c>
      <c r="I128" s="29">
        <f t="shared" si="89"/>
        <v>0</v>
      </c>
      <c r="J128" s="29">
        <f t="shared" si="89"/>
        <v>0</v>
      </c>
      <c r="K128" s="29">
        <f t="shared" si="89"/>
        <v>0</v>
      </c>
      <c r="L128" s="89">
        <f t="shared" si="89"/>
        <v>43555</v>
      </c>
      <c r="M128" s="89">
        <f t="shared" si="89"/>
        <v>43921</v>
      </c>
      <c r="N128" s="89">
        <f t="shared" si="89"/>
        <v>44286</v>
      </c>
      <c r="O128" s="89">
        <f t="shared" si="89"/>
        <v>44651</v>
      </c>
      <c r="P128" s="89">
        <f t="shared" si="89"/>
        <v>45016</v>
      </c>
      <c r="Q128" s="89">
        <f t="shared" si="89"/>
        <v>45382</v>
      </c>
      <c r="R128" s="413"/>
      <c r="S128" s="413"/>
      <c r="T128" s="413"/>
      <c r="U128" s="413"/>
      <c r="V128" s="413"/>
      <c r="W128" s="413"/>
      <c r="X128" s="413"/>
      <c r="Y128" s="413"/>
      <c r="Z128" s="413"/>
      <c r="AA128" s="413"/>
      <c r="AB128" s="413"/>
      <c r="AC128" s="413"/>
      <c r="AD128" s="413"/>
      <c r="AE128" s="413"/>
      <c r="AF128" s="413"/>
      <c r="AG128" s="413"/>
      <c r="AH128" s="413"/>
      <c r="AI128" s="413"/>
      <c r="AJ128" s="413"/>
      <c r="AK128" s="413"/>
      <c r="AL128" s="413"/>
      <c r="AM128" s="413"/>
      <c r="AN128" s="413"/>
      <c r="AO128" s="413"/>
      <c r="AP128" s="413"/>
      <c r="AQ128" s="413"/>
      <c r="AR128" s="413"/>
      <c r="AS128" s="413"/>
      <c r="AT128" s="413"/>
      <c r="AU128" s="413"/>
      <c r="AV128" s="413"/>
      <c r="AW128" s="413"/>
      <c r="AX128" s="413"/>
      <c r="AY128" s="413"/>
      <c r="AZ128" s="413"/>
      <c r="BA128" s="413"/>
      <c r="BB128" s="413"/>
      <c r="BC128" s="413"/>
      <c r="BD128" s="413"/>
      <c r="BE128" s="413"/>
      <c r="BF128" s="413"/>
      <c r="BG128" s="413"/>
      <c r="BH128" s="413"/>
      <c r="BI128" s="413"/>
      <c r="BJ128" s="413"/>
      <c r="BK128" s="413"/>
      <c r="BL128" s="413"/>
      <c r="BM128" s="413"/>
      <c r="BN128" s="413"/>
      <c r="BO128" s="413"/>
      <c r="BP128" s="413"/>
      <c r="BQ128" s="413"/>
      <c r="BR128" s="413"/>
      <c r="BS128" s="413"/>
      <c r="BT128" s="413"/>
      <c r="BU128" s="413"/>
      <c r="BV128" s="413"/>
      <c r="BW128" s="413"/>
      <c r="BX128" s="413"/>
      <c r="BY128" s="413"/>
      <c r="BZ128" s="413"/>
      <c r="CA128" s="413"/>
      <c r="CB128" s="413"/>
      <c r="CC128" s="413"/>
      <c r="CD128" s="413"/>
      <c r="CE128" s="413"/>
      <c r="CF128" s="413"/>
    </row>
    <row r="129" spans="1:84" x14ac:dyDescent="0.25">
      <c r="A129" s="333"/>
      <c r="B129" s="350"/>
      <c r="C129" s="333"/>
      <c r="D129" s="334"/>
      <c r="E129" s="335" t="s">
        <v>231</v>
      </c>
      <c r="F129" s="335"/>
      <c r="G129" s="335" t="s">
        <v>3</v>
      </c>
      <c r="H129" s="335"/>
      <c r="I129" s="335"/>
      <c r="J129" s="649">
        <f xml:space="preserve"> SUM(L129:CF129)</f>
        <v>5</v>
      </c>
      <c r="K129" s="649"/>
      <c r="L129" s="657">
        <f xml:space="preserve"> IF($F127 &lt;= L128, 1, 0)</f>
        <v>0</v>
      </c>
      <c r="M129" s="657">
        <f t="shared" ref="M129:Q129" si="90" xml:space="preserve"> IF($F127 &lt;= M128, 1, 0)</f>
        <v>1</v>
      </c>
      <c r="N129" s="657">
        <f t="shared" si="90"/>
        <v>1</v>
      </c>
      <c r="O129" s="657">
        <f xml:space="preserve"> IF($F127 &lt;= O128, 1, 0)</f>
        <v>1</v>
      </c>
      <c r="P129" s="657">
        <f t="shared" si="90"/>
        <v>1</v>
      </c>
      <c r="Q129" s="657">
        <f t="shared" si="90"/>
        <v>1</v>
      </c>
      <c r="R129" s="413"/>
      <c r="S129" s="413"/>
      <c r="T129" s="413"/>
      <c r="U129" s="413"/>
      <c r="V129" s="413"/>
      <c r="W129" s="413"/>
      <c r="X129" s="413"/>
      <c r="Y129" s="413"/>
      <c r="Z129" s="413"/>
      <c r="AA129" s="413"/>
      <c r="AB129" s="413"/>
      <c r="AC129" s="413"/>
      <c r="AD129" s="413"/>
      <c r="AE129" s="413"/>
      <c r="AF129" s="413"/>
      <c r="AG129" s="413"/>
      <c r="AH129" s="413"/>
      <c r="AI129" s="413"/>
      <c r="AJ129" s="413"/>
      <c r="AK129" s="413"/>
      <c r="AL129" s="413"/>
      <c r="AM129" s="413"/>
      <c r="AN129" s="413"/>
      <c r="AO129" s="413"/>
      <c r="AP129" s="413"/>
      <c r="AQ129" s="413"/>
      <c r="AR129" s="413"/>
      <c r="AS129" s="413"/>
      <c r="AT129" s="413"/>
      <c r="AU129" s="413"/>
      <c r="AV129" s="413"/>
      <c r="AW129" s="413"/>
      <c r="AX129" s="413"/>
      <c r="AY129" s="413"/>
      <c r="AZ129" s="413"/>
      <c r="BA129" s="413"/>
      <c r="BB129" s="413"/>
      <c r="BC129" s="413"/>
      <c r="BD129" s="413"/>
      <c r="BE129" s="413"/>
      <c r="BF129" s="413"/>
      <c r="BG129" s="413"/>
      <c r="BH129" s="413"/>
      <c r="BI129" s="413"/>
      <c r="BJ129" s="413"/>
      <c r="BK129" s="413"/>
      <c r="BL129" s="413"/>
      <c r="BM129" s="413"/>
      <c r="BN129" s="413"/>
      <c r="BO129" s="413"/>
      <c r="BP129" s="413"/>
      <c r="BQ129" s="413"/>
      <c r="BR129" s="413"/>
      <c r="BS129" s="413"/>
      <c r="BT129" s="413"/>
      <c r="BU129" s="413"/>
      <c r="BV129" s="413"/>
      <c r="BW129" s="413"/>
      <c r="BX129" s="413"/>
      <c r="BY129" s="413"/>
      <c r="BZ129" s="413"/>
      <c r="CA129" s="413"/>
      <c r="CB129" s="413"/>
      <c r="CC129" s="413"/>
      <c r="CD129" s="413"/>
      <c r="CE129" s="413"/>
      <c r="CF129" s="413"/>
    </row>
    <row r="130" spans="1:84" x14ac:dyDescent="0.25">
      <c r="A130" s="340"/>
      <c r="B130" s="354"/>
      <c r="C130" s="333"/>
      <c r="D130" s="19"/>
      <c r="E130" s="17"/>
      <c r="F130" s="17"/>
      <c r="G130" s="17"/>
      <c r="H130" s="17"/>
      <c r="I130" s="17"/>
      <c r="J130" s="19"/>
      <c r="K130" s="19"/>
      <c r="L130" s="19"/>
      <c r="M130" s="76"/>
      <c r="N130" s="76"/>
      <c r="O130" s="76"/>
      <c r="P130" s="76"/>
      <c r="Q130" s="76"/>
      <c r="R130" s="76"/>
      <c r="S130" s="76"/>
      <c r="T130" s="76"/>
      <c r="U130" s="76"/>
      <c r="V130" s="76"/>
      <c r="W130" s="76"/>
      <c r="X130" s="76"/>
      <c r="Y130" s="76"/>
      <c r="Z130" s="76"/>
      <c r="AA130" s="76"/>
      <c r="AB130" s="76"/>
      <c r="AC130" s="76"/>
      <c r="AD130" s="76"/>
      <c r="AE130" s="76"/>
      <c r="AF130" s="76"/>
      <c r="AG130" s="76"/>
      <c r="AH130" s="76"/>
      <c r="AI130" s="76"/>
      <c r="AJ130" s="76"/>
      <c r="AK130" s="76"/>
      <c r="AL130" s="76"/>
      <c r="AM130" s="76"/>
      <c r="AN130" s="76"/>
      <c r="AO130" s="76"/>
      <c r="AP130" s="76"/>
      <c r="AQ130" s="76"/>
      <c r="AR130" s="76"/>
      <c r="AS130" s="76"/>
      <c r="AT130" s="76"/>
      <c r="AU130" s="76"/>
      <c r="AV130" s="76"/>
      <c r="AW130" s="76"/>
      <c r="AX130" s="76"/>
      <c r="AY130" s="76"/>
      <c r="AZ130" s="76"/>
      <c r="BA130" s="76"/>
      <c r="BB130" s="76"/>
      <c r="BC130" s="76"/>
      <c r="BD130" s="76"/>
      <c r="BE130" s="76"/>
      <c r="BF130" s="76"/>
      <c r="BG130" s="76"/>
      <c r="BH130" s="76"/>
      <c r="BI130" s="76"/>
      <c r="BJ130" s="76"/>
      <c r="BK130" s="76"/>
      <c r="BL130" s="76"/>
      <c r="BM130" s="76"/>
      <c r="BN130" s="76"/>
      <c r="BO130" s="76"/>
      <c r="BP130" s="76"/>
      <c r="BQ130" s="76"/>
      <c r="BR130" s="76"/>
      <c r="BS130" s="76"/>
      <c r="BT130" s="76"/>
      <c r="BU130" s="76"/>
      <c r="BV130" s="76"/>
      <c r="BW130" s="76"/>
      <c r="BX130" s="76"/>
      <c r="BY130" s="76"/>
      <c r="BZ130" s="76"/>
      <c r="CA130" s="76"/>
      <c r="CB130" s="76"/>
      <c r="CC130" s="76"/>
      <c r="CD130" s="76"/>
      <c r="CE130" s="76"/>
      <c r="CF130" s="76"/>
    </row>
    <row r="131" spans="1:84" x14ac:dyDescent="0.25">
      <c r="A131" s="340"/>
      <c r="B131" s="354"/>
      <c r="C131" s="333"/>
      <c r="D131" s="19"/>
      <c r="E131" s="17"/>
      <c r="F131" s="17"/>
      <c r="G131" s="17"/>
      <c r="H131" s="17"/>
      <c r="I131" s="17"/>
      <c r="J131" s="19"/>
      <c r="K131" s="19"/>
      <c r="L131" s="19"/>
      <c r="M131" s="76"/>
      <c r="N131" s="76"/>
      <c r="O131" s="76"/>
      <c r="P131" s="76"/>
      <c r="Q131" s="76"/>
      <c r="R131" s="76"/>
      <c r="S131" s="76"/>
      <c r="T131" s="76"/>
      <c r="U131" s="76"/>
      <c r="V131" s="76"/>
      <c r="W131" s="76"/>
      <c r="X131" s="76"/>
      <c r="Y131" s="76"/>
      <c r="Z131" s="76"/>
      <c r="AA131" s="76"/>
      <c r="AB131" s="76"/>
      <c r="AC131" s="76"/>
      <c r="AD131" s="76"/>
      <c r="AE131" s="76"/>
      <c r="AF131" s="76"/>
      <c r="AG131" s="76"/>
      <c r="AH131" s="76"/>
      <c r="AI131" s="76"/>
      <c r="AJ131" s="76"/>
      <c r="AK131" s="76"/>
      <c r="AL131" s="76"/>
      <c r="AM131" s="76"/>
      <c r="AN131" s="76"/>
      <c r="AO131" s="76"/>
      <c r="AP131" s="76"/>
      <c r="AQ131" s="76"/>
      <c r="AR131" s="76"/>
      <c r="AS131" s="76"/>
      <c r="AT131" s="76"/>
      <c r="AU131" s="76"/>
      <c r="AV131" s="76"/>
      <c r="AW131" s="76"/>
      <c r="AX131" s="76"/>
      <c r="AY131" s="76"/>
      <c r="AZ131" s="76"/>
      <c r="BA131" s="76"/>
      <c r="BB131" s="76"/>
      <c r="BC131" s="76"/>
      <c r="BD131" s="76"/>
      <c r="BE131" s="76"/>
      <c r="BF131" s="76"/>
      <c r="BG131" s="76"/>
      <c r="BH131" s="76"/>
      <c r="BI131" s="76"/>
      <c r="BJ131" s="76"/>
      <c r="BK131" s="76"/>
      <c r="BL131" s="76"/>
      <c r="BM131" s="76"/>
      <c r="BN131" s="76"/>
      <c r="BO131" s="76"/>
      <c r="BP131" s="76"/>
      <c r="BQ131" s="76"/>
      <c r="BR131" s="76"/>
      <c r="BS131" s="76"/>
      <c r="BT131" s="76"/>
      <c r="BU131" s="76"/>
      <c r="BV131" s="76"/>
      <c r="BW131" s="76"/>
      <c r="BX131" s="76"/>
      <c r="BY131" s="76"/>
      <c r="BZ131" s="76"/>
      <c r="CA131" s="76"/>
      <c r="CB131" s="76"/>
      <c r="CC131" s="76"/>
      <c r="CD131" s="76"/>
      <c r="CE131" s="76"/>
      <c r="CF131" s="76"/>
    </row>
    <row r="132" spans="1:84" x14ac:dyDescent="0.25">
      <c r="A132" s="340"/>
      <c r="B132" s="99" t="s">
        <v>76</v>
      </c>
      <c r="C132" s="361"/>
      <c r="D132" s="19"/>
      <c r="E132" s="17"/>
      <c r="F132" s="17"/>
      <c r="G132" s="17"/>
      <c r="H132" s="17"/>
      <c r="I132" s="17"/>
      <c r="J132" s="19"/>
      <c r="K132" s="19"/>
      <c r="L132" s="19"/>
      <c r="M132" s="76"/>
      <c r="N132" s="76"/>
      <c r="O132" s="76"/>
      <c r="P132" s="76"/>
      <c r="Q132" s="76"/>
      <c r="R132" s="76"/>
      <c r="S132" s="76"/>
      <c r="T132" s="76"/>
      <c r="U132" s="76"/>
      <c r="V132" s="76"/>
      <c r="W132" s="76"/>
      <c r="X132" s="76"/>
      <c r="Y132" s="76"/>
      <c r="Z132" s="76"/>
      <c r="AA132" s="76"/>
      <c r="AB132" s="76"/>
      <c r="AC132" s="76"/>
      <c r="AD132" s="76"/>
      <c r="AE132" s="76"/>
      <c r="AF132" s="76"/>
      <c r="AG132" s="76"/>
      <c r="AH132" s="76"/>
      <c r="AI132" s="76"/>
      <c r="AJ132" s="76"/>
      <c r="AK132" s="76"/>
      <c r="AL132" s="76"/>
      <c r="AM132" s="76"/>
      <c r="AN132" s="76"/>
      <c r="AO132" s="76"/>
      <c r="AP132" s="76"/>
      <c r="AQ132" s="76"/>
      <c r="AR132" s="76"/>
      <c r="AS132" s="76"/>
      <c r="AT132" s="76"/>
      <c r="AU132" s="76"/>
      <c r="AV132" s="76"/>
      <c r="AW132" s="76"/>
      <c r="AX132" s="76"/>
      <c r="AY132" s="76"/>
      <c r="AZ132" s="76"/>
      <c r="BA132" s="76"/>
      <c r="BB132" s="76"/>
      <c r="BC132" s="76"/>
      <c r="BD132" s="76"/>
      <c r="BE132" s="76"/>
      <c r="BF132" s="76"/>
      <c r="BG132" s="76"/>
      <c r="BH132" s="76"/>
      <c r="BI132" s="76"/>
      <c r="BJ132" s="76"/>
      <c r="BK132" s="76"/>
      <c r="BL132" s="76"/>
      <c r="BM132" s="76"/>
      <c r="BN132" s="76"/>
      <c r="BO132" s="76"/>
      <c r="BP132" s="76"/>
      <c r="BQ132" s="76"/>
      <c r="BR132" s="76"/>
      <c r="BS132" s="76"/>
      <c r="BT132" s="76"/>
      <c r="BU132" s="76"/>
      <c r="BV132" s="76"/>
      <c r="BW132" s="76"/>
      <c r="BX132" s="76"/>
      <c r="BY132" s="76"/>
      <c r="BZ132" s="76"/>
      <c r="CA132" s="76"/>
      <c r="CB132" s="76"/>
      <c r="CC132" s="76"/>
      <c r="CD132" s="76"/>
      <c r="CE132" s="76"/>
      <c r="CF132" s="76"/>
    </row>
    <row r="133" spans="1:84" x14ac:dyDescent="0.25">
      <c r="A133" s="340"/>
      <c r="B133" s="340"/>
      <c r="C133" s="340"/>
      <c r="D133" s="19"/>
      <c r="E133" s="17"/>
      <c r="F133" s="17"/>
      <c r="G133" s="17"/>
      <c r="H133" s="17"/>
      <c r="I133" s="17"/>
      <c r="J133" s="19"/>
      <c r="K133" s="19"/>
      <c r="L133" s="19"/>
      <c r="M133" s="76"/>
      <c r="N133" s="76"/>
      <c r="O133" s="76"/>
      <c r="P133" s="76"/>
      <c r="Q133" s="76"/>
      <c r="R133" s="76"/>
      <c r="S133" s="76"/>
      <c r="T133" s="76"/>
      <c r="U133" s="76"/>
      <c r="V133" s="76"/>
      <c r="W133" s="76"/>
      <c r="X133" s="76"/>
      <c r="Y133" s="76"/>
      <c r="Z133" s="76"/>
      <c r="AA133" s="76"/>
      <c r="AB133" s="76"/>
      <c r="AC133" s="76"/>
      <c r="AD133" s="76"/>
      <c r="AE133" s="76"/>
      <c r="AF133" s="76"/>
      <c r="AG133" s="76"/>
      <c r="AH133" s="76"/>
      <c r="AI133" s="76"/>
      <c r="AJ133" s="76"/>
      <c r="AK133" s="76"/>
      <c r="AL133" s="76"/>
      <c r="AM133" s="76"/>
      <c r="AN133" s="76"/>
      <c r="AO133" s="76"/>
      <c r="AP133" s="76"/>
      <c r="AQ133" s="76"/>
      <c r="AR133" s="76"/>
      <c r="AS133" s="76"/>
      <c r="AT133" s="76"/>
      <c r="AU133" s="76"/>
      <c r="AV133" s="76"/>
      <c r="AW133" s="76"/>
      <c r="AX133" s="76"/>
      <c r="AY133" s="76"/>
      <c r="AZ133" s="76"/>
      <c r="BA133" s="76"/>
      <c r="BB133" s="76"/>
      <c r="BC133" s="76"/>
      <c r="BD133" s="76"/>
      <c r="BE133" s="76"/>
      <c r="BF133" s="76"/>
      <c r="BG133" s="76"/>
      <c r="BH133" s="76"/>
      <c r="BI133" s="76"/>
      <c r="BJ133" s="76"/>
      <c r="BK133" s="76"/>
      <c r="BL133" s="76"/>
      <c r="BM133" s="76"/>
      <c r="BN133" s="76"/>
      <c r="BO133" s="76"/>
      <c r="BP133" s="76"/>
      <c r="BQ133" s="76"/>
      <c r="BR133" s="76"/>
      <c r="BS133" s="76"/>
      <c r="BT133" s="76"/>
      <c r="BU133" s="76"/>
      <c r="BV133" s="76"/>
      <c r="BW133" s="76"/>
      <c r="BX133" s="76"/>
      <c r="BY133" s="76"/>
      <c r="BZ133" s="76"/>
      <c r="CA133" s="76"/>
      <c r="CB133" s="76"/>
      <c r="CC133" s="76"/>
      <c r="CD133" s="76"/>
      <c r="CE133" s="76"/>
      <c r="CF133" s="76"/>
    </row>
    <row r="134" spans="1:84" x14ac:dyDescent="0.25">
      <c r="A134" s="333"/>
      <c r="B134" s="333"/>
      <c r="C134" s="333"/>
      <c r="D134" s="344"/>
      <c r="E134" s="339" t="str">
        <f xml:space="preserve"> E$122</f>
        <v>Actuals period flag - annual timeline</v>
      </c>
      <c r="F134" s="339">
        <f t="shared" ref="F134:Q134" si="91" xml:space="preserve"> F$122</f>
        <v>0</v>
      </c>
      <c r="G134" s="339" t="str">
        <f t="shared" si="91"/>
        <v>flag</v>
      </c>
      <c r="H134" s="339">
        <f t="shared" si="91"/>
        <v>0</v>
      </c>
      <c r="I134" s="339">
        <f t="shared" si="91"/>
        <v>0</v>
      </c>
      <c r="J134" s="658">
        <f t="shared" si="91"/>
        <v>1</v>
      </c>
      <c r="K134" s="658">
        <f t="shared" si="91"/>
        <v>0</v>
      </c>
      <c r="L134" s="658">
        <f t="shared" si="91"/>
        <v>1</v>
      </c>
      <c r="M134" s="658">
        <f t="shared" si="91"/>
        <v>0</v>
      </c>
      <c r="N134" s="658">
        <f t="shared" si="91"/>
        <v>0</v>
      </c>
      <c r="O134" s="658">
        <f t="shared" si="91"/>
        <v>0</v>
      </c>
      <c r="P134" s="658">
        <f t="shared" si="91"/>
        <v>0</v>
      </c>
      <c r="Q134" s="658">
        <f t="shared" si="91"/>
        <v>0</v>
      </c>
      <c r="R134" s="413"/>
      <c r="S134" s="413"/>
      <c r="T134" s="413"/>
      <c r="U134" s="413"/>
      <c r="V134" s="413"/>
      <c r="W134" s="413"/>
      <c r="X134" s="413"/>
      <c r="Y134" s="413"/>
      <c r="Z134" s="413"/>
      <c r="AA134" s="413"/>
      <c r="AB134" s="413"/>
      <c r="AC134" s="413"/>
      <c r="AD134" s="413"/>
      <c r="AE134" s="413"/>
      <c r="AF134" s="413"/>
      <c r="AG134" s="413"/>
      <c r="AH134" s="413"/>
      <c r="AI134" s="413"/>
      <c r="AJ134" s="413"/>
      <c r="AK134" s="413"/>
      <c r="AL134" s="413"/>
      <c r="AM134" s="413"/>
      <c r="AN134" s="413"/>
      <c r="AO134" s="413"/>
      <c r="AP134" s="413"/>
      <c r="AQ134" s="413"/>
      <c r="AR134" s="413"/>
      <c r="AS134" s="413"/>
      <c r="AT134" s="413"/>
      <c r="AU134" s="413"/>
      <c r="AV134" s="413"/>
      <c r="AW134" s="413"/>
      <c r="AX134" s="413"/>
      <c r="AY134" s="413"/>
      <c r="AZ134" s="413"/>
      <c r="BA134" s="413"/>
      <c r="BB134" s="413"/>
      <c r="BC134" s="413"/>
      <c r="BD134" s="413"/>
      <c r="BE134" s="413"/>
      <c r="BF134" s="413"/>
      <c r="BG134" s="413"/>
      <c r="BH134" s="413"/>
      <c r="BI134" s="413"/>
      <c r="BJ134" s="413"/>
      <c r="BK134" s="413"/>
      <c r="BL134" s="413"/>
      <c r="BM134" s="413"/>
      <c r="BN134" s="413"/>
      <c r="BO134" s="413"/>
      <c r="BP134" s="413"/>
      <c r="BQ134" s="413"/>
      <c r="BR134" s="413"/>
      <c r="BS134" s="413"/>
      <c r="BT134" s="413"/>
      <c r="BU134" s="413"/>
      <c r="BV134" s="413"/>
      <c r="BW134" s="413"/>
      <c r="BX134" s="413"/>
      <c r="BY134" s="413"/>
      <c r="BZ134" s="413"/>
      <c r="CA134" s="413"/>
      <c r="CB134" s="413"/>
      <c r="CC134" s="413"/>
      <c r="CD134" s="413"/>
      <c r="CE134" s="413"/>
      <c r="CF134" s="413"/>
    </row>
    <row r="135" spans="1:84" x14ac:dyDescent="0.25">
      <c r="A135" s="333"/>
      <c r="B135" s="333"/>
      <c r="C135" s="333"/>
      <c r="D135" s="344"/>
      <c r="E135" s="339" t="str">
        <f xml:space="preserve"> E$129</f>
        <v>Forecast period flag - annual timeline</v>
      </c>
      <c r="F135" s="339">
        <f t="shared" ref="F135:Q135" si="92" xml:space="preserve"> F$129</f>
        <v>0</v>
      </c>
      <c r="G135" s="339" t="str">
        <f t="shared" si="92"/>
        <v>flag</v>
      </c>
      <c r="H135" s="339">
        <f t="shared" si="92"/>
        <v>0</v>
      </c>
      <c r="I135" s="339">
        <f t="shared" si="92"/>
        <v>0</v>
      </c>
      <c r="J135" s="658">
        <f t="shared" si="92"/>
        <v>5</v>
      </c>
      <c r="K135" s="658">
        <f t="shared" si="92"/>
        <v>0</v>
      </c>
      <c r="L135" s="658">
        <f t="shared" si="92"/>
        <v>0</v>
      </c>
      <c r="M135" s="658">
        <f t="shared" si="92"/>
        <v>1</v>
      </c>
      <c r="N135" s="658">
        <f t="shared" si="92"/>
        <v>1</v>
      </c>
      <c r="O135" s="658">
        <f t="shared" si="92"/>
        <v>1</v>
      </c>
      <c r="P135" s="658">
        <f t="shared" si="92"/>
        <v>1</v>
      </c>
      <c r="Q135" s="658">
        <f t="shared" si="92"/>
        <v>1</v>
      </c>
      <c r="R135" s="413"/>
      <c r="S135" s="413"/>
      <c r="T135" s="413"/>
      <c r="U135" s="413"/>
      <c r="V135" s="413"/>
      <c r="W135" s="413"/>
      <c r="X135" s="413"/>
      <c r="Y135" s="413"/>
      <c r="Z135" s="413"/>
      <c r="AA135" s="413"/>
      <c r="AB135" s="413"/>
      <c r="AC135" s="413"/>
      <c r="AD135" s="413"/>
      <c r="AE135" s="413"/>
      <c r="AF135" s="413"/>
      <c r="AG135" s="413"/>
      <c r="AH135" s="413"/>
      <c r="AI135" s="413"/>
      <c r="AJ135" s="413"/>
      <c r="AK135" s="413"/>
      <c r="AL135" s="413"/>
      <c r="AM135" s="413"/>
      <c r="AN135" s="413"/>
      <c r="AO135" s="413"/>
      <c r="AP135" s="413"/>
      <c r="AQ135" s="413"/>
      <c r="AR135" s="413"/>
      <c r="AS135" s="413"/>
      <c r="AT135" s="413"/>
      <c r="AU135" s="413"/>
      <c r="AV135" s="413"/>
      <c r="AW135" s="413"/>
      <c r="AX135" s="413"/>
      <c r="AY135" s="413"/>
      <c r="AZ135" s="413"/>
      <c r="BA135" s="413"/>
      <c r="BB135" s="413"/>
      <c r="BC135" s="413"/>
      <c r="BD135" s="413"/>
      <c r="BE135" s="413"/>
      <c r="BF135" s="413"/>
      <c r="BG135" s="413"/>
      <c r="BH135" s="413"/>
      <c r="BI135" s="413"/>
      <c r="BJ135" s="413"/>
      <c r="BK135" s="413"/>
      <c r="BL135" s="413"/>
      <c r="BM135" s="413"/>
      <c r="BN135" s="413"/>
      <c r="BO135" s="413"/>
      <c r="BP135" s="413"/>
      <c r="BQ135" s="413"/>
      <c r="BR135" s="413"/>
      <c r="BS135" s="413"/>
      <c r="BT135" s="413"/>
      <c r="BU135" s="413"/>
      <c r="BV135" s="413"/>
      <c r="BW135" s="413"/>
      <c r="BX135" s="413"/>
      <c r="BY135" s="413"/>
      <c r="BZ135" s="413"/>
      <c r="CA135" s="413"/>
      <c r="CB135" s="413"/>
      <c r="CC135" s="413"/>
      <c r="CD135" s="413"/>
      <c r="CE135" s="413"/>
      <c r="CF135" s="413"/>
    </row>
    <row r="136" spans="1:84" x14ac:dyDescent="0.25">
      <c r="A136" s="737"/>
      <c r="B136" s="737"/>
      <c r="C136" s="738"/>
      <c r="D136" s="739"/>
      <c r="E136" s="740" t="s">
        <v>76</v>
      </c>
      <c r="F136" s="740"/>
      <c r="G136" s="740" t="s">
        <v>234</v>
      </c>
      <c r="H136" s="740"/>
      <c r="I136" s="740"/>
      <c r="J136" s="739"/>
      <c r="K136" s="739"/>
      <c r="L136" s="739" t="str">
        <f xml:space="preserve"> IF((L134 + L135) = 2, "Act &amp; For", IF( L134 = 1, "Actuals", "Forecast" ))</f>
        <v>Actuals</v>
      </c>
      <c r="M136" s="739" t="str">
        <f t="shared" ref="M136:Q136" si="93" xml:space="preserve"> IF((M134 + M135) = 2, "Act &amp; For", IF( M134 = 1, "Actuals", "Forecast" ))</f>
        <v>Forecast</v>
      </c>
      <c r="N136" s="739" t="str">
        <f xml:space="preserve"> IF((N134 + N135) = 2, "Act &amp; For", IF( N134 = 1, "Actuals", "Forecast" ))</f>
        <v>Forecast</v>
      </c>
      <c r="O136" s="739" t="str">
        <f t="shared" si="93"/>
        <v>Forecast</v>
      </c>
      <c r="P136" s="739" t="str">
        <f t="shared" si="93"/>
        <v>Forecast</v>
      </c>
      <c r="Q136" s="739" t="str">
        <f t="shared" si="93"/>
        <v>Forecast</v>
      </c>
      <c r="R136" s="741"/>
      <c r="S136" s="741"/>
      <c r="T136" s="741"/>
      <c r="U136" s="741"/>
      <c r="V136" s="741"/>
      <c r="W136" s="741"/>
      <c r="X136" s="741"/>
      <c r="Y136" s="741"/>
      <c r="Z136" s="741"/>
      <c r="AA136" s="741"/>
      <c r="AB136" s="741"/>
      <c r="AC136" s="741"/>
      <c r="AD136" s="741"/>
      <c r="AE136" s="741"/>
      <c r="AF136" s="741"/>
      <c r="AG136" s="741"/>
      <c r="AH136" s="741"/>
      <c r="AI136" s="741"/>
      <c r="AJ136" s="741"/>
      <c r="AK136" s="741"/>
      <c r="AL136" s="741"/>
      <c r="AM136" s="741"/>
      <c r="AN136" s="741"/>
      <c r="AO136" s="741"/>
      <c r="AP136" s="741"/>
      <c r="AQ136" s="741"/>
      <c r="AR136" s="741"/>
      <c r="AS136" s="741"/>
      <c r="AT136" s="741"/>
      <c r="AU136" s="741"/>
      <c r="AV136" s="741"/>
      <c r="AW136" s="741"/>
      <c r="AX136" s="741"/>
      <c r="AY136" s="741"/>
      <c r="AZ136" s="741"/>
      <c r="BA136" s="741"/>
      <c r="BB136" s="741"/>
      <c r="BC136" s="741"/>
      <c r="BD136" s="741"/>
      <c r="BE136" s="741"/>
      <c r="BF136" s="741"/>
      <c r="BG136" s="741"/>
      <c r="BH136" s="741"/>
      <c r="BI136" s="741"/>
      <c r="BJ136" s="741"/>
      <c r="BK136" s="741"/>
      <c r="BL136" s="741"/>
      <c r="BM136" s="741"/>
      <c r="BN136" s="741"/>
      <c r="BO136" s="741"/>
      <c r="BP136" s="741"/>
      <c r="BQ136" s="741"/>
      <c r="BR136" s="741"/>
      <c r="BS136" s="741"/>
      <c r="BT136" s="741"/>
      <c r="BU136" s="741"/>
      <c r="BV136" s="741"/>
      <c r="BW136" s="741"/>
      <c r="BX136" s="741"/>
      <c r="BY136" s="741"/>
      <c r="BZ136" s="741"/>
      <c r="CA136" s="741"/>
      <c r="CB136" s="741"/>
      <c r="CC136" s="741"/>
      <c r="CD136" s="741"/>
      <c r="CE136" s="741"/>
      <c r="CF136" s="741"/>
    </row>
    <row r="137" spans="1:84" x14ac:dyDescent="0.25">
      <c r="A137" s="75"/>
      <c r="B137" s="75"/>
      <c r="C137" s="340"/>
      <c r="D137" s="76"/>
      <c r="E137" s="330"/>
      <c r="F137" s="330"/>
      <c r="G137" s="330"/>
      <c r="H137" s="330"/>
      <c r="I137" s="330"/>
      <c r="J137" s="76"/>
      <c r="K137" s="76"/>
      <c r="L137" s="76"/>
      <c r="M137" s="76"/>
      <c r="N137" s="76"/>
      <c r="O137" s="76"/>
      <c r="P137" s="76"/>
      <c r="Q137" s="76"/>
      <c r="R137" s="76"/>
      <c r="S137" s="76"/>
      <c r="T137" s="76"/>
      <c r="U137" s="76"/>
      <c r="V137" s="76"/>
      <c r="W137" s="76"/>
      <c r="X137" s="76"/>
      <c r="Y137" s="76"/>
      <c r="Z137" s="76"/>
      <c r="AA137" s="76"/>
      <c r="AB137" s="76"/>
      <c r="AC137" s="76"/>
      <c r="AD137" s="76"/>
      <c r="AE137" s="76"/>
      <c r="AF137" s="76"/>
      <c r="AG137" s="76"/>
      <c r="AH137" s="76"/>
      <c r="AI137" s="76"/>
      <c r="AJ137" s="76"/>
      <c r="AK137" s="76"/>
      <c r="AL137" s="76"/>
      <c r="AM137" s="76"/>
      <c r="AN137" s="76"/>
      <c r="AO137" s="76"/>
      <c r="AP137" s="76"/>
      <c r="AQ137" s="76"/>
      <c r="AR137" s="76"/>
      <c r="AS137" s="76"/>
      <c r="AT137" s="76"/>
      <c r="AU137" s="76"/>
      <c r="AV137" s="76"/>
      <c r="AW137" s="76"/>
      <c r="AX137" s="76"/>
      <c r="AY137" s="76"/>
      <c r="AZ137" s="76"/>
      <c r="BA137" s="76"/>
      <c r="BB137" s="76"/>
      <c r="BC137" s="76"/>
      <c r="BD137" s="76"/>
      <c r="BE137" s="76"/>
      <c r="BF137" s="76"/>
      <c r="BG137" s="76"/>
      <c r="BH137" s="76"/>
      <c r="BI137" s="76"/>
      <c r="BJ137" s="76"/>
      <c r="BK137" s="76"/>
      <c r="BL137" s="76"/>
      <c r="BM137" s="76"/>
      <c r="BN137" s="76"/>
      <c r="BO137" s="76"/>
      <c r="BP137" s="76"/>
      <c r="BQ137" s="76"/>
      <c r="BR137" s="76"/>
      <c r="BS137" s="76"/>
      <c r="BT137" s="76"/>
      <c r="BU137" s="76"/>
      <c r="BV137" s="76"/>
      <c r="BW137" s="76"/>
      <c r="BX137" s="76"/>
      <c r="BY137" s="76"/>
      <c r="BZ137" s="76"/>
      <c r="CA137" s="76"/>
      <c r="CB137" s="76"/>
      <c r="CC137" s="76"/>
      <c r="CD137" s="76"/>
      <c r="CE137" s="76"/>
      <c r="CF137" s="76"/>
    </row>
    <row r="138" spans="1:84" x14ac:dyDescent="0.25">
      <c r="A138" s="75"/>
      <c r="B138" s="75"/>
      <c r="C138" s="340"/>
      <c r="D138" s="76"/>
      <c r="E138" s="330"/>
      <c r="F138" s="330"/>
      <c r="G138" s="330"/>
      <c r="H138" s="330"/>
      <c r="I138" s="330"/>
      <c r="J138" s="76"/>
      <c r="K138" s="76"/>
      <c r="L138" s="76"/>
      <c r="M138" s="76"/>
      <c r="N138" s="76"/>
      <c r="O138" s="76"/>
      <c r="P138" s="76"/>
      <c r="Q138" s="76"/>
      <c r="R138" s="76"/>
      <c r="S138" s="76"/>
      <c r="T138" s="76"/>
      <c r="U138" s="76"/>
      <c r="V138" s="76"/>
      <c r="W138" s="76"/>
      <c r="X138" s="76"/>
      <c r="Y138" s="76"/>
      <c r="Z138" s="76"/>
      <c r="AA138" s="76"/>
      <c r="AB138" s="76"/>
      <c r="AC138" s="76"/>
      <c r="AD138" s="76"/>
      <c r="AE138" s="76"/>
      <c r="AF138" s="76"/>
      <c r="AG138" s="76"/>
      <c r="AH138" s="76"/>
      <c r="AI138" s="76"/>
      <c r="AJ138" s="76"/>
      <c r="AK138" s="76"/>
      <c r="AL138" s="76"/>
      <c r="AM138" s="76"/>
      <c r="AN138" s="76"/>
      <c r="AO138" s="76"/>
      <c r="AP138" s="76"/>
      <c r="AQ138" s="76"/>
      <c r="AR138" s="76"/>
      <c r="AS138" s="76"/>
      <c r="AT138" s="76"/>
      <c r="AU138" s="76"/>
      <c r="AV138" s="76"/>
      <c r="AW138" s="76"/>
      <c r="AX138" s="76"/>
      <c r="AY138" s="76"/>
      <c r="AZ138" s="76"/>
      <c r="BA138" s="76"/>
      <c r="BB138" s="76"/>
      <c r="BC138" s="76"/>
      <c r="BD138" s="76"/>
      <c r="BE138" s="76"/>
      <c r="BF138" s="76"/>
      <c r="BG138" s="76"/>
      <c r="BH138" s="76"/>
      <c r="BI138" s="76"/>
      <c r="BJ138" s="76"/>
      <c r="BK138" s="76"/>
      <c r="BL138" s="76"/>
      <c r="BM138" s="76"/>
      <c r="BN138" s="76"/>
      <c r="BO138" s="76"/>
      <c r="BP138" s="76"/>
      <c r="BQ138" s="76"/>
      <c r="BR138" s="76"/>
      <c r="BS138" s="76"/>
      <c r="BT138" s="76"/>
      <c r="BU138" s="76"/>
      <c r="BV138" s="76"/>
      <c r="BW138" s="76"/>
      <c r="BX138" s="76"/>
      <c r="BY138" s="76"/>
      <c r="BZ138" s="76"/>
      <c r="CA138" s="76"/>
      <c r="CB138" s="76"/>
      <c r="CC138" s="76"/>
      <c r="CD138" s="76"/>
      <c r="CE138" s="76"/>
      <c r="CF138" s="76"/>
    </row>
    <row r="139" spans="1:84" x14ac:dyDescent="0.25">
      <c r="A139" s="340"/>
      <c r="B139" s="354" t="s">
        <v>235</v>
      </c>
      <c r="C139" s="340"/>
      <c r="D139" s="342"/>
      <c r="E139" s="341"/>
      <c r="F139" s="341"/>
      <c r="G139" s="341"/>
      <c r="H139" s="341"/>
      <c r="I139" s="341"/>
      <c r="J139" s="342"/>
      <c r="K139" s="342"/>
      <c r="L139" s="342"/>
      <c r="M139" s="342"/>
      <c r="N139" s="342"/>
      <c r="O139" s="342"/>
      <c r="P139" s="342"/>
      <c r="Q139" s="342"/>
      <c r="R139" s="342"/>
      <c r="S139" s="342"/>
      <c r="T139" s="342"/>
      <c r="U139" s="342"/>
      <c r="V139" s="342"/>
      <c r="W139" s="342"/>
      <c r="X139" s="342"/>
      <c r="Y139" s="342"/>
      <c r="Z139" s="342"/>
      <c r="AA139" s="342"/>
      <c r="AB139" s="342"/>
      <c r="AC139" s="342"/>
      <c r="AD139" s="342"/>
      <c r="AE139" s="342"/>
      <c r="AF139" s="342"/>
      <c r="AG139" s="342"/>
      <c r="AH139" s="342"/>
      <c r="AI139" s="342"/>
      <c r="AJ139" s="342"/>
      <c r="AK139" s="342"/>
      <c r="AL139" s="342"/>
      <c r="AM139" s="342"/>
      <c r="AN139" s="342"/>
      <c r="AO139" s="342"/>
      <c r="AP139" s="342"/>
      <c r="AQ139" s="342"/>
      <c r="AR139" s="342"/>
      <c r="AS139" s="342"/>
      <c r="AT139" s="342"/>
      <c r="AU139" s="342"/>
      <c r="AV139" s="342"/>
      <c r="AW139" s="342"/>
      <c r="AX139" s="342"/>
      <c r="AY139" s="342"/>
      <c r="AZ139" s="342"/>
      <c r="BA139" s="342"/>
      <c r="BB139" s="342"/>
      <c r="BC139" s="342"/>
      <c r="BD139" s="342"/>
      <c r="BE139" s="342"/>
      <c r="BF139" s="342"/>
      <c r="BG139" s="342"/>
      <c r="BH139" s="342"/>
      <c r="BI139" s="342"/>
      <c r="BJ139" s="342"/>
      <c r="BK139" s="342"/>
      <c r="BL139" s="342"/>
      <c r="BM139" s="342"/>
      <c r="BN139" s="342"/>
      <c r="BO139" s="342"/>
      <c r="BP139" s="342"/>
      <c r="BQ139" s="342"/>
      <c r="BR139" s="342"/>
      <c r="BS139" s="342"/>
      <c r="BT139" s="342"/>
      <c r="BU139" s="342"/>
      <c r="BV139" s="342"/>
      <c r="BW139" s="342"/>
      <c r="BX139" s="342"/>
      <c r="BY139" s="342"/>
      <c r="BZ139" s="342"/>
      <c r="CA139" s="342"/>
      <c r="CB139" s="342"/>
      <c r="CC139" s="342"/>
      <c r="CD139" s="342"/>
      <c r="CE139" s="342"/>
      <c r="CF139" s="342"/>
    </row>
    <row r="140" spans="1:84" x14ac:dyDescent="0.25">
      <c r="A140" s="75"/>
      <c r="B140" s="75"/>
      <c r="C140" s="340"/>
      <c r="D140" s="76"/>
      <c r="E140" s="330"/>
      <c r="F140" s="330"/>
      <c r="G140" s="330"/>
      <c r="H140" s="330"/>
      <c r="I140" s="330"/>
      <c r="J140" s="76"/>
      <c r="K140" s="76"/>
      <c r="L140" s="76"/>
      <c r="M140" s="76"/>
      <c r="N140" s="76"/>
      <c r="O140" s="76"/>
      <c r="P140" s="76"/>
      <c r="Q140" s="76"/>
      <c r="R140" s="76"/>
      <c r="S140" s="76"/>
      <c r="T140" s="76"/>
      <c r="U140" s="76"/>
      <c r="V140" s="76"/>
      <c r="W140" s="76"/>
      <c r="X140" s="76"/>
      <c r="Y140" s="76"/>
      <c r="Z140" s="76"/>
      <c r="AA140" s="76"/>
      <c r="AB140" s="76"/>
      <c r="AC140" s="76"/>
      <c r="AD140" s="76"/>
      <c r="AE140" s="76"/>
      <c r="AF140" s="76"/>
      <c r="AG140" s="76"/>
      <c r="AH140" s="76"/>
      <c r="AI140" s="76"/>
      <c r="AJ140" s="76"/>
      <c r="AK140" s="76"/>
      <c r="AL140" s="76"/>
      <c r="AM140" s="76"/>
      <c r="AN140" s="76"/>
      <c r="AO140" s="76"/>
      <c r="AP140" s="76"/>
      <c r="AQ140" s="76"/>
      <c r="AR140" s="76"/>
      <c r="AS140" s="76"/>
      <c r="AT140" s="76"/>
      <c r="AU140" s="76"/>
      <c r="AV140" s="76"/>
      <c r="AW140" s="76"/>
      <c r="AX140" s="76"/>
      <c r="AY140" s="76"/>
      <c r="AZ140" s="76"/>
      <c r="BA140" s="76"/>
      <c r="BB140" s="76"/>
      <c r="BC140" s="76"/>
      <c r="BD140" s="76"/>
      <c r="BE140" s="76"/>
      <c r="BF140" s="76"/>
      <c r="BG140" s="76"/>
      <c r="BH140" s="76"/>
      <c r="BI140" s="76"/>
      <c r="BJ140" s="76"/>
      <c r="BK140" s="76"/>
      <c r="BL140" s="76"/>
      <c r="BM140" s="76"/>
      <c r="BN140" s="76"/>
      <c r="BO140" s="76"/>
      <c r="BP140" s="76"/>
      <c r="BQ140" s="76"/>
      <c r="BR140" s="76"/>
      <c r="BS140" s="76"/>
      <c r="BT140" s="76"/>
      <c r="BU140" s="76"/>
      <c r="BV140" s="76"/>
      <c r="BW140" s="76"/>
      <c r="BX140" s="76"/>
      <c r="BY140" s="76"/>
      <c r="BZ140" s="76"/>
      <c r="CA140" s="76"/>
      <c r="CB140" s="76"/>
      <c r="CC140" s="76"/>
      <c r="CD140" s="76"/>
      <c r="CE140" s="76"/>
      <c r="CF140" s="76"/>
    </row>
    <row r="141" spans="1:84" x14ac:dyDescent="0.25">
      <c r="A141" s="340"/>
      <c r="B141" s="340"/>
      <c r="C141" s="340"/>
      <c r="D141" s="342"/>
      <c r="E141" s="341" t="str">
        <f xml:space="preserve"> E$91</f>
        <v>Base year - financial year ending</v>
      </c>
      <c r="F141" s="88">
        <f t="shared" ref="F141:G141" si="94" xml:space="preserve"> F$91</f>
        <v>43921</v>
      </c>
      <c r="G141" s="341" t="str">
        <f t="shared" si="94"/>
        <v>date</v>
      </c>
      <c r="H141" s="341"/>
      <c r="I141" s="341"/>
      <c r="J141" s="342"/>
      <c r="K141" s="342"/>
      <c r="L141" s="342"/>
      <c r="M141" s="342"/>
      <c r="N141" s="342"/>
      <c r="O141" s="342"/>
      <c r="P141" s="342"/>
      <c r="Q141" s="342"/>
      <c r="R141" s="342"/>
      <c r="S141" s="342"/>
      <c r="T141" s="342"/>
      <c r="U141" s="342"/>
      <c r="V141" s="342"/>
      <c r="W141" s="342"/>
      <c r="X141" s="342"/>
      <c r="Y141" s="342"/>
      <c r="Z141" s="342"/>
      <c r="AA141" s="342"/>
      <c r="AB141" s="342"/>
      <c r="AC141" s="342"/>
      <c r="AD141" s="342"/>
      <c r="AE141" s="342"/>
      <c r="AF141" s="342"/>
      <c r="AG141" s="342"/>
      <c r="AH141" s="342"/>
      <c r="AI141" s="342"/>
      <c r="AJ141" s="342"/>
      <c r="AK141" s="342"/>
      <c r="AL141" s="342"/>
      <c r="AM141" s="342"/>
      <c r="AN141" s="342"/>
      <c r="AO141" s="342"/>
      <c r="AP141" s="342"/>
      <c r="AQ141" s="342"/>
      <c r="AR141" s="342"/>
      <c r="AS141" s="342"/>
      <c r="AT141" s="342"/>
      <c r="AU141" s="342"/>
      <c r="AV141" s="342"/>
      <c r="AW141" s="342"/>
      <c r="AX141" s="342"/>
      <c r="AY141" s="342"/>
      <c r="AZ141" s="342"/>
      <c r="BA141" s="342"/>
      <c r="BB141" s="342"/>
      <c r="BC141" s="342"/>
      <c r="BD141" s="342"/>
      <c r="BE141" s="342"/>
      <c r="BF141" s="342"/>
      <c r="BG141" s="342"/>
      <c r="BH141" s="342"/>
      <c r="BI141" s="342"/>
      <c r="BJ141" s="342"/>
      <c r="BK141" s="342"/>
      <c r="BL141" s="342"/>
      <c r="BM141" s="342"/>
      <c r="BN141" s="342"/>
      <c r="BO141" s="342"/>
      <c r="BP141" s="342"/>
      <c r="BQ141" s="342"/>
      <c r="BR141" s="342"/>
      <c r="BS141" s="342"/>
      <c r="BT141" s="342"/>
      <c r="BU141" s="342"/>
      <c r="BV141" s="342"/>
      <c r="BW141" s="342"/>
      <c r="BX141" s="342"/>
      <c r="BY141" s="342"/>
      <c r="BZ141" s="342"/>
      <c r="CA141" s="342"/>
      <c r="CB141" s="342"/>
      <c r="CC141" s="342"/>
      <c r="CD141" s="342"/>
      <c r="CE141" s="342"/>
      <c r="CF141" s="342"/>
    </row>
    <row r="142" spans="1:84" x14ac:dyDescent="0.25">
      <c r="A142" s="340"/>
      <c r="B142" s="340"/>
      <c r="C142" s="340"/>
      <c r="D142" s="342"/>
      <c r="E142" s="341" t="str">
        <f xml:space="preserve"> E$108</f>
        <v>Financial year ending - annual timeline</v>
      </c>
      <c r="F142" s="341">
        <f t="shared" ref="F142:Q142" si="95" xml:space="preserve"> F$108</f>
        <v>0</v>
      </c>
      <c r="G142" s="341" t="str">
        <f t="shared" si="95"/>
        <v>date</v>
      </c>
      <c r="H142" s="341">
        <f t="shared" si="95"/>
        <v>0</v>
      </c>
      <c r="I142" s="341">
        <f t="shared" si="95"/>
        <v>0</v>
      </c>
      <c r="J142" s="341">
        <f t="shared" si="95"/>
        <v>0</v>
      </c>
      <c r="K142" s="341">
        <f t="shared" si="95"/>
        <v>0</v>
      </c>
      <c r="L142" s="88">
        <f t="shared" si="95"/>
        <v>43555</v>
      </c>
      <c r="M142" s="88">
        <f t="shared" si="95"/>
        <v>43921</v>
      </c>
      <c r="N142" s="88">
        <f t="shared" si="95"/>
        <v>44286</v>
      </c>
      <c r="O142" s="88">
        <f t="shared" si="95"/>
        <v>44651</v>
      </c>
      <c r="P142" s="88">
        <f t="shared" si="95"/>
        <v>45016</v>
      </c>
      <c r="Q142" s="88">
        <f t="shared" si="95"/>
        <v>45382</v>
      </c>
      <c r="R142" s="413"/>
      <c r="S142" s="413"/>
      <c r="T142" s="413"/>
      <c r="U142" s="413"/>
      <c r="V142" s="413"/>
      <c r="W142" s="413"/>
      <c r="X142" s="413"/>
      <c r="Y142" s="413"/>
      <c r="Z142" s="413"/>
      <c r="AA142" s="413"/>
      <c r="AB142" s="413"/>
      <c r="AC142" s="413"/>
      <c r="AD142" s="413"/>
      <c r="AE142" s="413"/>
      <c r="AF142" s="413"/>
      <c r="AG142" s="413"/>
      <c r="AH142" s="413"/>
      <c r="AI142" s="413"/>
      <c r="AJ142" s="413"/>
      <c r="AK142" s="413"/>
      <c r="AL142" s="413"/>
      <c r="AM142" s="413"/>
      <c r="AN142" s="413"/>
      <c r="AO142" s="413"/>
      <c r="AP142" s="413"/>
      <c r="AQ142" s="413"/>
      <c r="AR142" s="413"/>
      <c r="AS142" s="413"/>
      <c r="AT142" s="413"/>
      <c r="AU142" s="413"/>
      <c r="AV142" s="413"/>
      <c r="AW142" s="413"/>
      <c r="AX142" s="413"/>
      <c r="AY142" s="413"/>
      <c r="AZ142" s="413"/>
      <c r="BA142" s="413"/>
      <c r="BB142" s="413"/>
      <c r="BC142" s="413"/>
      <c r="BD142" s="413"/>
      <c r="BE142" s="413"/>
      <c r="BF142" s="413"/>
      <c r="BG142" s="413"/>
      <c r="BH142" s="413"/>
      <c r="BI142" s="413"/>
      <c r="BJ142" s="413"/>
      <c r="BK142" s="413"/>
      <c r="BL142" s="413"/>
      <c r="BM142" s="413"/>
      <c r="BN142" s="413"/>
      <c r="BO142" s="413"/>
      <c r="BP142" s="413"/>
      <c r="BQ142" s="413"/>
      <c r="BR142" s="413"/>
      <c r="BS142" s="413"/>
      <c r="BT142" s="413"/>
      <c r="BU142" s="413"/>
      <c r="BV142" s="413"/>
      <c r="BW142" s="413"/>
      <c r="BX142" s="413"/>
      <c r="BY142" s="413"/>
      <c r="BZ142" s="413"/>
      <c r="CA142" s="413"/>
      <c r="CB142" s="413"/>
      <c r="CC142" s="413"/>
      <c r="CD142" s="413"/>
      <c r="CE142" s="413"/>
      <c r="CF142" s="413"/>
    </row>
    <row r="143" spans="1:84" x14ac:dyDescent="0.25">
      <c r="A143" s="75"/>
      <c r="B143" s="75"/>
      <c r="C143" s="340"/>
      <c r="D143" s="76"/>
      <c r="E143" s="330" t="s">
        <v>235</v>
      </c>
      <c r="F143" s="330"/>
      <c r="G143" s="330" t="s">
        <v>234</v>
      </c>
      <c r="H143" s="330"/>
      <c r="I143" s="330"/>
      <c r="J143" s="76"/>
      <c r="K143" s="76"/>
      <c r="L143" s="76">
        <f xml:space="preserve"> IF( $F141 = L142, "Base year", )</f>
        <v>0</v>
      </c>
      <c r="M143" s="76" t="str">
        <f t="shared" ref="M143:Q143" si="96" xml:space="preserve"> IF( $F141 = M142, "Base year", )</f>
        <v>Base year</v>
      </c>
      <c r="N143" s="76">
        <f t="shared" si="96"/>
        <v>0</v>
      </c>
      <c r="O143" s="76">
        <f t="shared" si="96"/>
        <v>0</v>
      </c>
      <c r="P143" s="76">
        <f t="shared" si="96"/>
        <v>0</v>
      </c>
      <c r="Q143" s="76">
        <f t="shared" si="96"/>
        <v>0</v>
      </c>
      <c r="R143" s="413"/>
      <c r="S143" s="413"/>
      <c r="T143" s="413"/>
      <c r="U143" s="413"/>
      <c r="V143" s="413"/>
      <c r="W143" s="413"/>
      <c r="X143" s="413"/>
      <c r="Y143" s="413"/>
      <c r="Z143" s="413"/>
      <c r="AA143" s="413"/>
      <c r="AB143" s="413"/>
      <c r="AC143" s="413"/>
      <c r="AD143" s="413"/>
      <c r="AE143" s="413"/>
      <c r="AF143" s="413"/>
      <c r="AG143" s="413"/>
      <c r="AH143" s="413"/>
      <c r="AI143" s="413"/>
      <c r="AJ143" s="413"/>
      <c r="AK143" s="413"/>
      <c r="AL143" s="413"/>
      <c r="AM143" s="413"/>
      <c r="AN143" s="413"/>
      <c r="AO143" s="413"/>
      <c r="AP143" s="413"/>
      <c r="AQ143" s="413"/>
      <c r="AR143" s="413"/>
      <c r="AS143" s="413"/>
      <c r="AT143" s="413"/>
      <c r="AU143" s="413"/>
      <c r="AV143" s="413"/>
      <c r="AW143" s="413"/>
      <c r="AX143" s="413"/>
      <c r="AY143" s="413"/>
      <c r="AZ143" s="413"/>
      <c r="BA143" s="413"/>
      <c r="BB143" s="413"/>
      <c r="BC143" s="413"/>
      <c r="BD143" s="413"/>
      <c r="BE143" s="413"/>
      <c r="BF143" s="413"/>
      <c r="BG143" s="413"/>
      <c r="BH143" s="413"/>
      <c r="BI143" s="413"/>
      <c r="BJ143" s="413"/>
      <c r="BK143" s="413"/>
      <c r="BL143" s="413"/>
      <c r="BM143" s="413"/>
      <c r="BN143" s="413"/>
      <c r="BO143" s="413"/>
      <c r="BP143" s="413"/>
      <c r="BQ143" s="413"/>
      <c r="BR143" s="413"/>
      <c r="BS143" s="413"/>
      <c r="BT143" s="413"/>
      <c r="BU143" s="413"/>
      <c r="BV143" s="413"/>
      <c r="BW143" s="413"/>
      <c r="BX143" s="413"/>
      <c r="BY143" s="413"/>
      <c r="BZ143" s="413"/>
      <c r="CA143" s="413"/>
      <c r="CB143" s="413"/>
      <c r="CC143" s="413"/>
      <c r="CD143" s="413"/>
      <c r="CE143" s="413"/>
      <c r="CF143" s="413"/>
    </row>
    <row r="144" spans="1:84" x14ac:dyDescent="0.25">
      <c r="A144" s="75"/>
      <c r="B144" s="75"/>
      <c r="C144" s="340"/>
      <c r="D144" s="76"/>
      <c r="E144" s="330"/>
      <c r="F144" s="330"/>
      <c r="G144" s="330"/>
      <c r="H144" s="330"/>
      <c r="I144" s="330"/>
      <c r="J144" s="76"/>
      <c r="K144" s="76"/>
      <c r="L144" s="76"/>
      <c r="M144" s="76"/>
      <c r="N144" s="76"/>
      <c r="O144" s="76"/>
      <c r="P144" s="76"/>
      <c r="Q144" s="76"/>
      <c r="R144" s="76"/>
      <c r="S144" s="76"/>
      <c r="T144" s="76"/>
      <c r="U144" s="76"/>
      <c r="V144" s="76"/>
      <c r="W144" s="76"/>
      <c r="X144" s="76"/>
      <c r="Y144" s="76"/>
      <c r="Z144" s="76"/>
      <c r="AA144" s="76"/>
      <c r="AB144" s="76"/>
      <c r="AC144" s="76"/>
      <c r="AD144" s="76"/>
      <c r="AE144" s="76"/>
      <c r="AF144" s="76"/>
      <c r="AG144" s="76"/>
      <c r="AH144" s="76"/>
      <c r="AI144" s="76"/>
      <c r="AJ144" s="76"/>
      <c r="AK144" s="76"/>
      <c r="AL144" s="76"/>
      <c r="AM144" s="76"/>
      <c r="AN144" s="76"/>
      <c r="AO144" s="76"/>
      <c r="AP144" s="76"/>
      <c r="AQ144" s="76"/>
      <c r="AR144" s="76"/>
      <c r="AS144" s="76"/>
      <c r="AT144" s="76"/>
      <c r="AU144" s="76"/>
      <c r="AV144" s="76"/>
      <c r="AW144" s="76"/>
      <c r="AX144" s="76"/>
      <c r="AY144" s="76"/>
      <c r="AZ144" s="76"/>
      <c r="BA144" s="76"/>
      <c r="BB144" s="76"/>
      <c r="BC144" s="76"/>
      <c r="BD144" s="76"/>
      <c r="BE144" s="76"/>
      <c r="BF144" s="76"/>
      <c r="BG144" s="76"/>
      <c r="BH144" s="76"/>
      <c r="BI144" s="76"/>
      <c r="BJ144" s="76"/>
      <c r="BK144" s="76"/>
      <c r="BL144" s="76"/>
      <c r="BM144" s="76"/>
      <c r="BN144" s="76"/>
      <c r="BO144" s="76"/>
      <c r="BP144" s="76"/>
      <c r="BQ144" s="76"/>
      <c r="BR144" s="76"/>
      <c r="BS144" s="76"/>
      <c r="BT144" s="76"/>
      <c r="BU144" s="76"/>
      <c r="BV144" s="76"/>
      <c r="BW144" s="76"/>
      <c r="BX144" s="76"/>
      <c r="BY144" s="76"/>
      <c r="BZ144" s="76"/>
      <c r="CA144" s="76"/>
      <c r="CB144" s="76"/>
      <c r="CC144" s="76"/>
      <c r="CD144" s="76"/>
      <c r="CE144" s="76"/>
      <c r="CF144" s="76"/>
    </row>
    <row r="145" spans="1:84" x14ac:dyDescent="0.25">
      <c r="A145" s="75"/>
      <c r="B145" s="75"/>
      <c r="C145" s="340"/>
      <c r="D145" s="76"/>
      <c r="E145" s="330"/>
      <c r="F145" s="330"/>
      <c r="G145" s="330"/>
      <c r="H145" s="330"/>
      <c r="I145" s="330"/>
      <c r="J145" s="76"/>
      <c r="K145" s="76"/>
      <c r="L145" s="76"/>
      <c r="M145" s="76"/>
      <c r="N145" s="76"/>
      <c r="O145" s="76"/>
      <c r="P145" s="76"/>
      <c r="Q145" s="76"/>
      <c r="R145" s="76"/>
      <c r="S145" s="76"/>
      <c r="T145" s="76"/>
      <c r="U145" s="76"/>
      <c r="V145" s="76"/>
      <c r="W145" s="76"/>
      <c r="X145" s="76"/>
      <c r="Y145" s="76"/>
      <c r="Z145" s="76"/>
      <c r="AA145" s="76"/>
      <c r="AB145" s="76"/>
      <c r="AC145" s="76"/>
      <c r="AD145" s="76"/>
      <c r="AE145" s="76"/>
      <c r="AF145" s="76"/>
      <c r="AG145" s="76"/>
      <c r="AH145" s="76"/>
      <c r="AI145" s="76"/>
      <c r="AJ145" s="76"/>
      <c r="AK145" s="76"/>
      <c r="AL145" s="76"/>
      <c r="AM145" s="76"/>
      <c r="AN145" s="76"/>
      <c r="AO145" s="76"/>
      <c r="AP145" s="76"/>
      <c r="AQ145" s="76"/>
      <c r="AR145" s="76"/>
      <c r="AS145" s="76"/>
      <c r="AT145" s="76"/>
      <c r="AU145" s="76"/>
      <c r="AV145" s="76"/>
      <c r="AW145" s="76"/>
      <c r="AX145" s="76"/>
      <c r="AY145" s="76"/>
      <c r="AZ145" s="76"/>
      <c r="BA145" s="76"/>
      <c r="BB145" s="76"/>
      <c r="BC145" s="76"/>
      <c r="BD145" s="76"/>
      <c r="BE145" s="76"/>
      <c r="BF145" s="76"/>
      <c r="BG145" s="76"/>
      <c r="BH145" s="76"/>
      <c r="BI145" s="76"/>
      <c r="BJ145" s="76"/>
      <c r="BK145" s="76"/>
      <c r="BL145" s="76"/>
      <c r="BM145" s="76"/>
      <c r="BN145" s="76"/>
      <c r="BO145" s="76"/>
      <c r="BP145" s="76"/>
      <c r="BQ145" s="76"/>
      <c r="BR145" s="76"/>
      <c r="BS145" s="76"/>
      <c r="BT145" s="76"/>
      <c r="BU145" s="76"/>
      <c r="BV145" s="76"/>
      <c r="BW145" s="76"/>
      <c r="BX145" s="76"/>
      <c r="BY145" s="76"/>
      <c r="BZ145" s="76"/>
      <c r="CA145" s="76"/>
      <c r="CB145" s="76"/>
      <c r="CC145" s="76"/>
      <c r="CD145" s="76"/>
      <c r="CE145" s="76"/>
      <c r="CF145" s="76"/>
    </row>
    <row r="146" spans="1:84" x14ac:dyDescent="0.25">
      <c r="A146" s="340"/>
      <c r="B146" s="354" t="s">
        <v>242</v>
      </c>
      <c r="C146" s="340"/>
      <c r="D146" s="342"/>
      <c r="E146" s="341"/>
      <c r="F146" s="341"/>
      <c r="G146" s="341"/>
      <c r="H146" s="341"/>
      <c r="I146" s="341"/>
      <c r="J146" s="342"/>
      <c r="K146" s="342"/>
      <c r="L146" s="342"/>
      <c r="M146" s="342"/>
      <c r="N146" s="342"/>
      <c r="O146" s="342"/>
      <c r="P146" s="342"/>
      <c r="Q146" s="342"/>
      <c r="R146" s="342"/>
      <c r="S146" s="342"/>
      <c r="T146" s="342"/>
      <c r="U146" s="342"/>
      <c r="V146" s="342"/>
      <c r="W146" s="342"/>
      <c r="X146" s="342"/>
      <c r="Y146" s="342"/>
      <c r="Z146" s="342"/>
      <c r="AA146" s="342"/>
      <c r="AB146" s="342"/>
      <c r="AC146" s="342"/>
      <c r="AD146" s="342"/>
      <c r="AE146" s="342"/>
      <c r="AF146" s="342"/>
      <c r="AG146" s="342"/>
      <c r="AH146" s="342"/>
      <c r="AI146" s="342"/>
      <c r="AJ146" s="342"/>
      <c r="AK146" s="342"/>
      <c r="AL146" s="342"/>
      <c r="AM146" s="342"/>
      <c r="AN146" s="342"/>
      <c r="AO146" s="342"/>
      <c r="AP146" s="342"/>
      <c r="AQ146" s="342"/>
      <c r="AR146" s="342"/>
      <c r="AS146" s="342"/>
      <c r="AT146" s="342"/>
      <c r="AU146" s="342"/>
      <c r="AV146" s="342"/>
      <c r="AW146" s="342"/>
      <c r="AX146" s="342"/>
      <c r="AY146" s="342"/>
      <c r="AZ146" s="342"/>
      <c r="BA146" s="342"/>
      <c r="BB146" s="342"/>
      <c r="BC146" s="342"/>
      <c r="BD146" s="342"/>
      <c r="BE146" s="342"/>
      <c r="BF146" s="342"/>
      <c r="BG146" s="342"/>
      <c r="BH146" s="342"/>
      <c r="BI146" s="342"/>
      <c r="BJ146" s="342"/>
      <c r="BK146" s="342"/>
      <c r="BL146" s="342"/>
      <c r="BM146" s="342"/>
      <c r="BN146" s="342"/>
      <c r="BO146" s="342"/>
      <c r="BP146" s="342"/>
      <c r="BQ146" s="342"/>
      <c r="BR146" s="342"/>
      <c r="BS146" s="342"/>
      <c r="BT146" s="342"/>
      <c r="BU146" s="342"/>
      <c r="BV146" s="342"/>
      <c r="BW146" s="342"/>
      <c r="BX146" s="342"/>
      <c r="BY146" s="342"/>
      <c r="BZ146" s="342"/>
      <c r="CA146" s="342"/>
      <c r="CB146" s="342"/>
      <c r="CC146" s="342"/>
      <c r="CD146" s="342"/>
      <c r="CE146" s="342"/>
      <c r="CF146" s="342"/>
    </row>
    <row r="147" spans="1:84" x14ac:dyDescent="0.25">
      <c r="A147" s="75"/>
      <c r="B147" s="75"/>
      <c r="C147" s="340"/>
      <c r="D147" s="76"/>
      <c r="E147" s="330"/>
      <c r="F147" s="330"/>
      <c r="G147" s="330"/>
      <c r="H147" s="330"/>
      <c r="I147" s="330"/>
      <c r="J147" s="76"/>
      <c r="K147" s="76"/>
      <c r="L147" s="76"/>
      <c r="M147" s="76"/>
      <c r="N147" s="76"/>
      <c r="O147" s="76"/>
      <c r="P147" s="76"/>
      <c r="Q147" s="76"/>
      <c r="R147" s="76"/>
      <c r="S147" s="76"/>
      <c r="T147" s="76"/>
      <c r="U147" s="76"/>
      <c r="V147" s="76"/>
      <c r="W147" s="76"/>
      <c r="X147" s="76"/>
      <c r="Y147" s="76"/>
      <c r="Z147" s="76"/>
      <c r="AA147" s="76"/>
      <c r="AB147" s="76"/>
      <c r="AC147" s="76"/>
      <c r="AD147" s="76"/>
      <c r="AE147" s="76"/>
      <c r="AF147" s="76"/>
      <c r="AG147" s="76"/>
      <c r="AH147" s="76"/>
      <c r="AI147" s="76"/>
      <c r="AJ147" s="76"/>
      <c r="AK147" s="76"/>
      <c r="AL147" s="76"/>
      <c r="AM147" s="76"/>
      <c r="AN147" s="76"/>
      <c r="AO147" s="76"/>
      <c r="AP147" s="76"/>
      <c r="AQ147" s="76"/>
      <c r="AR147" s="76"/>
      <c r="AS147" s="76"/>
      <c r="AT147" s="76"/>
      <c r="AU147" s="76"/>
      <c r="AV147" s="76"/>
      <c r="AW147" s="76"/>
      <c r="AX147" s="76"/>
      <c r="AY147" s="76"/>
      <c r="AZ147" s="76"/>
      <c r="BA147" s="76"/>
      <c r="BB147" s="76"/>
      <c r="BC147" s="76"/>
      <c r="BD147" s="76"/>
      <c r="BE147" s="76"/>
      <c r="BF147" s="76"/>
      <c r="BG147" s="76"/>
      <c r="BH147" s="76"/>
      <c r="BI147" s="76"/>
      <c r="BJ147" s="76"/>
      <c r="BK147" s="76"/>
      <c r="BL147" s="76"/>
      <c r="BM147" s="76"/>
      <c r="BN147" s="76"/>
      <c r="BO147" s="76"/>
      <c r="BP147" s="76"/>
      <c r="BQ147" s="76"/>
      <c r="BR147" s="76"/>
      <c r="BS147" s="76"/>
      <c r="BT147" s="76"/>
      <c r="BU147" s="76"/>
      <c r="BV147" s="76"/>
      <c r="BW147" s="76"/>
      <c r="BX147" s="76"/>
      <c r="BY147" s="76"/>
      <c r="BZ147" s="76"/>
      <c r="CA147" s="76"/>
      <c r="CB147" s="76"/>
      <c r="CC147" s="76"/>
      <c r="CD147" s="76"/>
      <c r="CE147" s="76"/>
      <c r="CF147" s="76"/>
    </row>
    <row r="148" spans="1:84" x14ac:dyDescent="0.25">
      <c r="A148" s="340"/>
      <c r="B148" s="340"/>
      <c r="C148" s="340"/>
      <c r="D148" s="342"/>
      <c r="E148" s="341" t="str">
        <f xml:space="preserve"> E$91</f>
        <v>Base year - financial year ending</v>
      </c>
      <c r="F148" s="88">
        <f t="shared" ref="F148:G148" si="97" xml:space="preserve"> F$91</f>
        <v>43921</v>
      </c>
      <c r="G148" s="341" t="str">
        <f t="shared" si="97"/>
        <v>date</v>
      </c>
      <c r="H148" s="341"/>
      <c r="I148" s="341"/>
      <c r="J148" s="342"/>
      <c r="K148" s="342"/>
      <c r="L148" s="342"/>
      <c r="M148" s="342"/>
      <c r="N148" s="342"/>
      <c r="O148" s="342"/>
      <c r="P148" s="342"/>
      <c r="Q148" s="342"/>
      <c r="R148" s="342"/>
      <c r="S148" s="342"/>
      <c r="T148" s="342"/>
      <c r="U148" s="342"/>
      <c r="V148" s="342"/>
      <c r="W148" s="342"/>
      <c r="X148" s="342"/>
      <c r="Y148" s="342"/>
      <c r="Z148" s="342"/>
      <c r="AA148" s="342"/>
      <c r="AB148" s="342"/>
      <c r="AC148" s="342"/>
      <c r="AD148" s="342"/>
      <c r="AE148" s="342"/>
      <c r="AF148" s="342"/>
      <c r="AG148" s="342"/>
      <c r="AH148" s="342"/>
      <c r="AI148" s="342"/>
      <c r="AJ148" s="342"/>
      <c r="AK148" s="342"/>
      <c r="AL148" s="342"/>
      <c r="AM148" s="342"/>
      <c r="AN148" s="342"/>
      <c r="AO148" s="342"/>
      <c r="AP148" s="342"/>
      <c r="AQ148" s="342"/>
      <c r="AR148" s="342"/>
      <c r="AS148" s="342"/>
      <c r="AT148" s="342"/>
      <c r="AU148" s="342"/>
      <c r="AV148" s="342"/>
      <c r="AW148" s="342"/>
      <c r="AX148" s="342"/>
      <c r="AY148" s="342"/>
      <c r="AZ148" s="342"/>
      <c r="BA148" s="342"/>
      <c r="BB148" s="342"/>
      <c r="BC148" s="342"/>
      <c r="BD148" s="342"/>
      <c r="BE148" s="342"/>
      <c r="BF148" s="342"/>
      <c r="BG148" s="342"/>
      <c r="BH148" s="342"/>
      <c r="BI148" s="342"/>
      <c r="BJ148" s="342"/>
      <c r="BK148" s="342"/>
      <c r="BL148" s="342"/>
      <c r="BM148" s="342"/>
      <c r="BN148" s="342"/>
      <c r="BO148" s="342"/>
      <c r="BP148" s="342"/>
      <c r="BQ148" s="342"/>
      <c r="BR148" s="342"/>
      <c r="BS148" s="342"/>
      <c r="BT148" s="342"/>
      <c r="BU148" s="342"/>
      <c r="BV148" s="342"/>
      <c r="BW148" s="342"/>
      <c r="BX148" s="342"/>
      <c r="BY148" s="342"/>
      <c r="BZ148" s="342"/>
      <c r="CA148" s="342"/>
      <c r="CB148" s="342"/>
      <c r="CC148" s="342"/>
      <c r="CD148" s="342"/>
      <c r="CE148" s="342"/>
      <c r="CF148" s="342"/>
    </row>
    <row r="149" spans="1:84" x14ac:dyDescent="0.25">
      <c r="A149" s="340"/>
      <c r="B149" s="340"/>
      <c r="C149" s="340"/>
      <c r="D149" s="342"/>
      <c r="E149" s="341" t="str">
        <f xml:space="preserve"> E$108</f>
        <v>Financial year ending - annual timeline</v>
      </c>
      <c r="F149" s="341">
        <f t="shared" ref="F149:Q149" si="98" xml:space="preserve"> F$108</f>
        <v>0</v>
      </c>
      <c r="G149" s="341" t="str">
        <f t="shared" si="98"/>
        <v>date</v>
      </c>
      <c r="H149" s="341">
        <f t="shared" si="98"/>
        <v>0</v>
      </c>
      <c r="I149" s="341">
        <f t="shared" si="98"/>
        <v>0</v>
      </c>
      <c r="J149" s="341">
        <f t="shared" si="98"/>
        <v>0</v>
      </c>
      <c r="K149" s="341">
        <f t="shared" si="98"/>
        <v>0</v>
      </c>
      <c r="L149" s="88">
        <f t="shared" si="98"/>
        <v>43555</v>
      </c>
      <c r="M149" s="88">
        <f t="shared" si="98"/>
        <v>43921</v>
      </c>
      <c r="N149" s="88">
        <f t="shared" si="98"/>
        <v>44286</v>
      </c>
      <c r="O149" s="88">
        <f t="shared" si="98"/>
        <v>44651</v>
      </c>
      <c r="P149" s="88">
        <f t="shared" si="98"/>
        <v>45016</v>
      </c>
      <c r="Q149" s="88">
        <f t="shared" si="98"/>
        <v>45382</v>
      </c>
      <c r="R149" s="413"/>
      <c r="S149" s="413"/>
      <c r="T149" s="413"/>
      <c r="U149" s="413"/>
      <c r="V149" s="413"/>
      <c r="W149" s="413"/>
      <c r="X149" s="413"/>
      <c r="Y149" s="413"/>
      <c r="Z149" s="413"/>
      <c r="AA149" s="413"/>
      <c r="AB149" s="413"/>
      <c r="AC149" s="413"/>
      <c r="AD149" s="413"/>
      <c r="AE149" s="413"/>
      <c r="AF149" s="413"/>
      <c r="AG149" s="413"/>
      <c r="AH149" s="413"/>
      <c r="AI149" s="413"/>
      <c r="AJ149" s="413"/>
      <c r="AK149" s="413"/>
      <c r="AL149" s="413"/>
      <c r="AM149" s="413"/>
      <c r="AN149" s="413"/>
      <c r="AO149" s="413"/>
      <c r="AP149" s="413"/>
      <c r="AQ149" s="413"/>
      <c r="AR149" s="413"/>
      <c r="AS149" s="413"/>
      <c r="AT149" s="413"/>
      <c r="AU149" s="413"/>
      <c r="AV149" s="413"/>
      <c r="AW149" s="413"/>
      <c r="AX149" s="413"/>
      <c r="AY149" s="413"/>
      <c r="AZ149" s="413"/>
      <c r="BA149" s="413"/>
      <c r="BB149" s="413"/>
      <c r="BC149" s="413"/>
      <c r="BD149" s="413"/>
      <c r="BE149" s="413"/>
      <c r="BF149" s="413"/>
      <c r="BG149" s="413"/>
      <c r="BH149" s="413"/>
      <c r="BI149" s="413"/>
      <c r="BJ149" s="413"/>
      <c r="BK149" s="413"/>
      <c r="BL149" s="413"/>
      <c r="BM149" s="413"/>
      <c r="BN149" s="413"/>
      <c r="BO149" s="413"/>
      <c r="BP149" s="413"/>
      <c r="BQ149" s="413"/>
      <c r="BR149" s="413"/>
      <c r="BS149" s="413"/>
      <c r="BT149" s="413"/>
      <c r="BU149" s="413"/>
      <c r="BV149" s="413"/>
      <c r="BW149" s="413"/>
      <c r="BX149" s="413"/>
      <c r="BY149" s="413"/>
      <c r="BZ149" s="413"/>
      <c r="CA149" s="413"/>
      <c r="CB149" s="413"/>
      <c r="CC149" s="413"/>
      <c r="CD149" s="413"/>
      <c r="CE149" s="413"/>
      <c r="CF149" s="413"/>
    </row>
    <row r="150" spans="1:84" x14ac:dyDescent="0.25">
      <c r="A150" s="351"/>
      <c r="B150" s="351"/>
      <c r="C150" s="351"/>
      <c r="D150" s="98"/>
      <c r="E150" s="353" t="s">
        <v>242</v>
      </c>
      <c r="F150" s="353"/>
      <c r="G150" s="353" t="s">
        <v>3</v>
      </c>
      <c r="H150" s="353"/>
      <c r="I150" s="353"/>
      <c r="J150" s="353">
        <f>SUM(L150:CF150)</f>
        <v>4</v>
      </c>
      <c r="K150" s="353"/>
      <c r="L150" s="150">
        <f xml:space="preserve"> IF($F148 &lt; L149, 1, 0)</f>
        <v>0</v>
      </c>
      <c r="M150" s="150">
        <f t="shared" ref="M150:Q150" si="99" xml:space="preserve"> IF($F148 &lt; M149, 1, 0)</f>
        <v>0</v>
      </c>
      <c r="N150" s="150">
        <f t="shared" si="99"/>
        <v>1</v>
      </c>
      <c r="O150" s="150">
        <f t="shared" si="99"/>
        <v>1</v>
      </c>
      <c r="P150" s="150">
        <f t="shared" si="99"/>
        <v>1</v>
      </c>
      <c r="Q150" s="150">
        <f t="shared" si="99"/>
        <v>1</v>
      </c>
      <c r="R150" s="436"/>
      <c r="S150" s="436"/>
      <c r="T150" s="436"/>
      <c r="U150" s="436"/>
      <c r="V150" s="436"/>
      <c r="W150" s="436"/>
      <c r="X150" s="436"/>
      <c r="Y150" s="436"/>
      <c r="Z150" s="436"/>
      <c r="AA150" s="436"/>
      <c r="AB150" s="436"/>
      <c r="AC150" s="436"/>
      <c r="AD150" s="436"/>
      <c r="AE150" s="436"/>
      <c r="AF150" s="436"/>
      <c r="AG150" s="436"/>
      <c r="AH150" s="436"/>
      <c r="AI150" s="436"/>
      <c r="AJ150" s="436"/>
      <c r="AK150" s="436"/>
      <c r="AL150" s="436"/>
      <c r="AM150" s="436"/>
      <c r="AN150" s="436"/>
      <c r="AO150" s="436"/>
      <c r="AP150" s="436"/>
      <c r="AQ150" s="436"/>
      <c r="AR150" s="436"/>
      <c r="AS150" s="436"/>
      <c r="AT150" s="436"/>
      <c r="AU150" s="436"/>
      <c r="AV150" s="436"/>
      <c r="AW150" s="436"/>
      <c r="AX150" s="436"/>
      <c r="AY150" s="436"/>
      <c r="AZ150" s="436"/>
      <c r="BA150" s="436"/>
      <c r="BB150" s="436"/>
      <c r="BC150" s="436"/>
      <c r="BD150" s="436"/>
      <c r="BE150" s="436"/>
      <c r="BF150" s="436"/>
      <c r="BG150" s="436"/>
      <c r="BH150" s="436"/>
      <c r="BI150" s="436"/>
      <c r="BJ150" s="436"/>
      <c r="BK150" s="436"/>
      <c r="BL150" s="436"/>
      <c r="BM150" s="436"/>
      <c r="BN150" s="436"/>
      <c r="BO150" s="436"/>
      <c r="BP150" s="436"/>
      <c r="BQ150" s="436"/>
      <c r="BR150" s="436"/>
      <c r="BS150" s="436"/>
      <c r="BT150" s="436"/>
      <c r="BU150" s="436"/>
      <c r="BV150" s="436"/>
      <c r="BW150" s="436"/>
      <c r="BX150" s="436"/>
      <c r="BY150" s="436"/>
      <c r="BZ150" s="436"/>
      <c r="CA150" s="436"/>
      <c r="CB150" s="436"/>
      <c r="CC150" s="436"/>
      <c r="CD150" s="436"/>
      <c r="CE150" s="436"/>
      <c r="CF150" s="436"/>
    </row>
    <row r="151" spans="1:84" x14ac:dyDescent="0.25">
      <c r="A151" s="75"/>
      <c r="B151" s="75"/>
      <c r="C151" s="340"/>
      <c r="D151" s="76"/>
      <c r="E151" s="330"/>
      <c r="F151" s="330"/>
      <c r="G151" s="330"/>
      <c r="H151" s="330"/>
      <c r="I151" s="330"/>
      <c r="J151" s="76"/>
      <c r="K151" s="76"/>
      <c r="L151" s="76"/>
      <c r="M151" s="76"/>
      <c r="N151" s="76"/>
      <c r="O151" s="76"/>
      <c r="P151" s="76"/>
      <c r="Q151" s="76"/>
      <c r="R151" s="76"/>
      <c r="S151" s="76"/>
      <c r="T151" s="76"/>
      <c r="U151" s="76"/>
      <c r="V151" s="76"/>
      <c r="W151" s="76"/>
      <c r="X151" s="76"/>
      <c r="Y151" s="76"/>
      <c r="Z151" s="76"/>
      <c r="AA151" s="76"/>
      <c r="AB151" s="76"/>
      <c r="AC151" s="76"/>
      <c r="AD151" s="76"/>
      <c r="AE151" s="76"/>
      <c r="AF151" s="76"/>
      <c r="AG151" s="76"/>
      <c r="AH151" s="76"/>
      <c r="AI151" s="76"/>
      <c r="AJ151" s="76"/>
      <c r="AK151" s="76"/>
      <c r="AL151" s="76"/>
      <c r="AM151" s="76"/>
      <c r="AN151" s="76"/>
      <c r="AO151" s="76"/>
      <c r="AP151" s="76"/>
      <c r="AQ151" s="76"/>
      <c r="AR151" s="76"/>
      <c r="AS151" s="76"/>
      <c r="AT151" s="76"/>
      <c r="AU151" s="76"/>
      <c r="AV151" s="76"/>
      <c r="AW151" s="76"/>
      <c r="AX151" s="76"/>
      <c r="AY151" s="76"/>
      <c r="AZ151" s="76"/>
      <c r="BA151" s="76"/>
      <c r="BB151" s="76"/>
      <c r="BC151" s="76"/>
      <c r="BD151" s="76"/>
      <c r="BE151" s="76"/>
      <c r="BF151" s="76"/>
      <c r="BG151" s="76"/>
      <c r="BH151" s="76"/>
      <c r="BI151" s="76"/>
      <c r="BJ151" s="76"/>
      <c r="BK151" s="76"/>
      <c r="BL151" s="76"/>
      <c r="BM151" s="76"/>
      <c r="BN151" s="76"/>
      <c r="BO151" s="76"/>
      <c r="BP151" s="76"/>
      <c r="BQ151" s="76"/>
      <c r="BR151" s="76"/>
      <c r="BS151" s="76"/>
      <c r="BT151" s="76"/>
      <c r="BU151" s="76"/>
      <c r="BV151" s="76"/>
      <c r="BW151" s="76"/>
      <c r="BX151" s="76"/>
      <c r="BY151" s="76"/>
      <c r="BZ151" s="76"/>
      <c r="CA151" s="76"/>
      <c r="CB151" s="76"/>
      <c r="CC151" s="76"/>
      <c r="CD151" s="76"/>
      <c r="CE151" s="76"/>
      <c r="CF151" s="76"/>
    </row>
    <row r="152" spans="1:84" x14ac:dyDescent="0.25">
      <c r="A152" s="75"/>
      <c r="B152" s="75"/>
      <c r="C152" s="185"/>
      <c r="D152" s="76"/>
      <c r="E152" s="64"/>
      <c r="F152" s="64"/>
      <c r="G152" s="64"/>
      <c r="H152" s="64"/>
      <c r="I152" s="64"/>
      <c r="J152" s="76"/>
      <c r="K152" s="76"/>
      <c r="L152" s="76"/>
      <c r="M152" s="76"/>
      <c r="N152" s="76"/>
      <c r="O152" s="76"/>
      <c r="P152" s="76"/>
      <c r="Q152" s="76"/>
      <c r="R152" s="76"/>
      <c r="S152" s="76"/>
      <c r="T152" s="76"/>
      <c r="U152" s="76"/>
      <c r="V152" s="76"/>
      <c r="W152" s="76"/>
      <c r="X152" s="76"/>
      <c r="Y152" s="76"/>
      <c r="Z152" s="76"/>
      <c r="AA152" s="76"/>
      <c r="AB152" s="76"/>
      <c r="AC152" s="76"/>
      <c r="AD152" s="76"/>
      <c r="AE152" s="76"/>
      <c r="AF152" s="76"/>
      <c r="AG152" s="76"/>
      <c r="AH152" s="76"/>
      <c r="AI152" s="76"/>
      <c r="AJ152" s="76"/>
      <c r="AK152" s="76"/>
      <c r="AL152" s="76"/>
      <c r="AM152" s="76"/>
      <c r="AN152" s="76"/>
      <c r="AO152" s="76"/>
      <c r="AP152" s="76"/>
      <c r="AQ152" s="76"/>
      <c r="AR152" s="76"/>
      <c r="AS152" s="76"/>
      <c r="AT152" s="76"/>
      <c r="AU152" s="76"/>
      <c r="AV152" s="76"/>
      <c r="AW152" s="76"/>
      <c r="AX152" s="76"/>
      <c r="AY152" s="76"/>
      <c r="AZ152" s="76"/>
      <c r="BA152" s="76"/>
      <c r="BB152" s="76"/>
      <c r="BC152" s="76"/>
      <c r="BD152" s="76"/>
      <c r="BE152" s="76"/>
      <c r="BF152" s="76"/>
      <c r="BG152" s="76"/>
      <c r="BH152" s="76"/>
      <c r="BI152" s="76"/>
      <c r="BJ152" s="76"/>
      <c r="BK152" s="76"/>
      <c r="BL152" s="76"/>
      <c r="BM152" s="76"/>
      <c r="BN152" s="76"/>
      <c r="BO152" s="76"/>
      <c r="BP152" s="76"/>
      <c r="BQ152" s="76"/>
      <c r="BR152" s="76"/>
      <c r="BS152" s="76"/>
      <c r="BT152" s="76"/>
      <c r="BU152" s="76"/>
      <c r="BV152" s="76"/>
      <c r="BW152" s="76"/>
      <c r="BX152" s="76"/>
      <c r="BY152" s="76"/>
      <c r="BZ152" s="76"/>
      <c r="CA152" s="76"/>
      <c r="CB152" s="76"/>
      <c r="CC152" s="76"/>
      <c r="CD152" s="76"/>
      <c r="CE152" s="76"/>
      <c r="CF152" s="76"/>
    </row>
    <row r="153" spans="1:84" ht="13.2" customHeight="1" x14ac:dyDescent="0.25">
      <c r="A153" s="304" t="s">
        <v>26</v>
      </c>
      <c r="B153" s="305"/>
      <c r="C153" s="304"/>
      <c r="D153" s="306"/>
      <c r="E153" s="306"/>
      <c r="F153" s="307"/>
      <c r="G153" s="308"/>
      <c r="H153" s="306"/>
      <c r="I153" s="306"/>
      <c r="J153" s="403"/>
      <c r="K153" s="403"/>
      <c r="L153" s="403"/>
      <c r="M153" s="403"/>
      <c r="N153" s="403"/>
      <c r="O153" s="403"/>
      <c r="P153" s="403"/>
      <c r="Q153" s="403"/>
      <c r="R153" s="403"/>
      <c r="S153" s="403"/>
      <c r="T153" s="403"/>
      <c r="U153" s="403"/>
      <c r="V153" s="403"/>
      <c r="W153" s="403"/>
      <c r="X153" s="403"/>
      <c r="Y153" s="403"/>
      <c r="Z153" s="403"/>
      <c r="AA153" s="403"/>
      <c r="AB153" s="403"/>
      <c r="AC153" s="403"/>
      <c r="AD153" s="403"/>
      <c r="AE153" s="403"/>
      <c r="AF153" s="403"/>
      <c r="AG153" s="403"/>
      <c r="AH153" s="403"/>
      <c r="AI153" s="403"/>
      <c r="AJ153" s="403"/>
      <c r="AK153" s="403"/>
      <c r="AL153" s="403"/>
      <c r="AM153" s="403"/>
      <c r="AN153" s="403"/>
      <c r="AO153" s="403"/>
      <c r="AP153" s="403"/>
      <c r="AQ153" s="403"/>
      <c r="AR153" s="403"/>
      <c r="AS153" s="403"/>
      <c r="AT153" s="403"/>
      <c r="AU153" s="403"/>
      <c r="AV153" s="403"/>
      <c r="AW153" s="403"/>
      <c r="AX153" s="403"/>
      <c r="AY153" s="403"/>
      <c r="AZ153" s="403"/>
      <c r="BA153" s="403"/>
      <c r="BB153" s="403"/>
      <c r="BC153" s="403"/>
      <c r="BD153" s="403"/>
      <c r="BE153" s="403"/>
      <c r="BF153" s="403"/>
      <c r="BG153" s="403"/>
      <c r="BH153" s="403"/>
      <c r="BI153" s="403"/>
      <c r="BJ153" s="403"/>
      <c r="BK153" s="403"/>
      <c r="BL153" s="403"/>
      <c r="BM153" s="403"/>
      <c r="BN153" s="403"/>
      <c r="BO153" s="403"/>
      <c r="BP153" s="403"/>
      <c r="BQ153" s="403"/>
      <c r="BR153" s="403"/>
      <c r="BS153" s="403"/>
      <c r="BT153" s="403"/>
      <c r="BU153" s="403"/>
      <c r="BV153" s="403"/>
      <c r="BW153" s="403"/>
      <c r="BX153" s="403"/>
      <c r="BY153" s="403"/>
      <c r="BZ153" s="403"/>
      <c r="CA153" s="403"/>
      <c r="CB153" s="403"/>
      <c r="CC153" s="403"/>
      <c r="CD153" s="403"/>
      <c r="CE153" s="403"/>
      <c r="CF153" s="403"/>
    </row>
    <row r="154" spans="1:84" x14ac:dyDescent="0.25">
      <c r="A154" s="185"/>
      <c r="B154" s="185"/>
      <c r="C154" s="185"/>
      <c r="D154" s="144"/>
      <c r="E154" s="145"/>
      <c r="F154" s="145"/>
      <c r="G154" s="145"/>
      <c r="H154" s="145"/>
      <c r="I154" s="145"/>
      <c r="J154" s="342"/>
      <c r="K154" s="342"/>
      <c r="L154" s="342"/>
      <c r="M154" s="342"/>
      <c r="N154" s="342"/>
      <c r="O154" s="342"/>
      <c r="P154" s="342"/>
      <c r="Q154" s="342"/>
      <c r="R154" s="342"/>
      <c r="S154" s="342"/>
      <c r="T154" s="342"/>
      <c r="U154" s="342"/>
      <c r="V154" s="342"/>
      <c r="W154" s="342"/>
      <c r="X154" s="342"/>
      <c r="Y154" s="342"/>
      <c r="Z154" s="342"/>
      <c r="AA154" s="342"/>
      <c r="AB154" s="342"/>
      <c r="AC154" s="342"/>
      <c r="AD154" s="342"/>
      <c r="AE154" s="342"/>
      <c r="AF154" s="342"/>
      <c r="AG154" s="342"/>
      <c r="AH154" s="342"/>
      <c r="AI154" s="342"/>
      <c r="AJ154" s="342"/>
      <c r="AK154" s="342"/>
      <c r="AL154" s="342"/>
      <c r="AM154" s="342"/>
      <c r="AN154" s="342"/>
      <c r="AO154" s="342"/>
      <c r="AP154" s="342"/>
      <c r="AQ154" s="342"/>
      <c r="AR154" s="342"/>
      <c r="AS154" s="342"/>
      <c r="AT154" s="342"/>
      <c r="AU154" s="342"/>
      <c r="AV154" s="342"/>
      <c r="AW154" s="342"/>
      <c r="AX154" s="342"/>
      <c r="AY154" s="342"/>
      <c r="AZ154" s="342"/>
      <c r="BA154" s="342"/>
      <c r="BB154" s="342"/>
      <c r="BC154" s="342"/>
      <c r="BD154" s="342"/>
      <c r="BE154" s="342"/>
      <c r="BF154" s="342"/>
      <c r="BG154" s="342"/>
      <c r="BH154" s="342"/>
      <c r="BI154" s="342"/>
      <c r="BJ154" s="342"/>
      <c r="BK154" s="342"/>
      <c r="BL154" s="342"/>
      <c r="BM154" s="342"/>
      <c r="BN154" s="342"/>
      <c r="BO154" s="342"/>
      <c r="BP154" s="342"/>
      <c r="BQ154" s="342"/>
      <c r="BR154" s="342"/>
      <c r="BS154" s="342"/>
      <c r="BT154" s="342"/>
      <c r="BU154" s="342"/>
      <c r="BV154" s="342"/>
      <c r="BW154" s="342"/>
      <c r="BX154" s="342"/>
      <c r="BY154" s="342"/>
      <c r="BZ154" s="342"/>
      <c r="CA154" s="342"/>
      <c r="CB154" s="342"/>
      <c r="CC154" s="342"/>
      <c r="CD154" s="342"/>
      <c r="CE154" s="342"/>
      <c r="CF154" s="342"/>
    </row>
    <row r="155" spans="1:84" x14ac:dyDescent="0.25">
      <c r="A155" s="185"/>
      <c r="B155" s="102" t="s">
        <v>159</v>
      </c>
      <c r="C155" s="185"/>
      <c r="D155" s="144"/>
      <c r="E155" s="145"/>
      <c r="F155" s="145"/>
      <c r="G155" s="145"/>
      <c r="H155" s="145"/>
      <c r="I155" s="145"/>
      <c r="J155" s="342"/>
      <c r="K155" s="342"/>
      <c r="L155" s="342"/>
      <c r="M155" s="342"/>
      <c r="N155" s="342"/>
      <c r="O155" s="342"/>
      <c r="P155" s="342"/>
      <c r="Q155" s="342"/>
      <c r="R155" s="342"/>
      <c r="S155" s="342"/>
      <c r="T155" s="342"/>
      <c r="U155" s="342"/>
      <c r="V155" s="342"/>
      <c r="W155" s="342"/>
      <c r="X155" s="342"/>
      <c r="Y155" s="342"/>
      <c r="Z155" s="342"/>
      <c r="AA155" s="342"/>
      <c r="AB155" s="342"/>
      <c r="AC155" s="342"/>
      <c r="AD155" s="342"/>
      <c r="AE155" s="342"/>
      <c r="AF155" s="342"/>
      <c r="AG155" s="342"/>
      <c r="AH155" s="342"/>
      <c r="AI155" s="342"/>
      <c r="AJ155" s="342"/>
      <c r="AK155" s="342"/>
      <c r="AL155" s="342"/>
      <c r="AM155" s="342"/>
      <c r="AN155" s="342"/>
      <c r="AO155" s="342"/>
      <c r="AP155" s="342"/>
      <c r="AQ155" s="342"/>
      <c r="AR155" s="342"/>
      <c r="AS155" s="342"/>
      <c r="AT155" s="342"/>
      <c r="AU155" s="342"/>
      <c r="AV155" s="342"/>
      <c r="AW155" s="342"/>
      <c r="AX155" s="342"/>
      <c r="AY155" s="342"/>
      <c r="AZ155" s="342"/>
      <c r="BA155" s="342"/>
      <c r="BB155" s="342"/>
      <c r="BC155" s="342"/>
      <c r="BD155" s="342"/>
      <c r="BE155" s="342"/>
      <c r="BF155" s="342"/>
      <c r="BG155" s="342"/>
      <c r="BH155" s="342"/>
      <c r="BI155" s="342"/>
      <c r="BJ155" s="342"/>
      <c r="BK155" s="342"/>
      <c r="BL155" s="342"/>
      <c r="BM155" s="342"/>
      <c r="BN155" s="342"/>
      <c r="BO155" s="342"/>
      <c r="BP155" s="342"/>
      <c r="BQ155" s="342"/>
      <c r="BR155" s="342"/>
      <c r="BS155" s="342"/>
      <c r="BT155" s="342"/>
      <c r="BU155" s="342"/>
      <c r="BV155" s="342"/>
      <c r="BW155" s="342"/>
      <c r="BX155" s="342"/>
      <c r="BY155" s="342"/>
      <c r="BZ155" s="342"/>
      <c r="CA155" s="342"/>
      <c r="CB155" s="342"/>
      <c r="CC155" s="342"/>
      <c r="CD155" s="342"/>
      <c r="CE155" s="342"/>
      <c r="CF155" s="342"/>
    </row>
    <row r="156" spans="1:84" x14ac:dyDescent="0.25">
      <c r="A156" s="185"/>
      <c r="B156" s="185"/>
      <c r="C156" s="185"/>
      <c r="D156" s="144"/>
      <c r="E156" s="145"/>
      <c r="F156" s="145"/>
      <c r="G156" s="145"/>
      <c r="H156" s="145"/>
      <c r="I156" s="145"/>
      <c r="J156" s="342"/>
      <c r="K156" s="342"/>
      <c r="L156" s="342"/>
      <c r="M156" s="342"/>
      <c r="N156" s="342"/>
      <c r="O156" s="342"/>
      <c r="P156" s="342"/>
      <c r="Q156" s="342"/>
      <c r="R156" s="342"/>
      <c r="S156" s="342"/>
      <c r="T156" s="342"/>
      <c r="U156" s="342"/>
      <c r="V156" s="342"/>
      <c r="W156" s="342"/>
      <c r="X156" s="342"/>
      <c r="Y156" s="342"/>
      <c r="Z156" s="342"/>
      <c r="AA156" s="342"/>
      <c r="AB156" s="342"/>
      <c r="AC156" s="342"/>
      <c r="AD156" s="342"/>
      <c r="AE156" s="342"/>
      <c r="AF156" s="342"/>
      <c r="AG156" s="342"/>
      <c r="AH156" s="342"/>
      <c r="AI156" s="342"/>
      <c r="AJ156" s="342"/>
      <c r="AK156" s="342"/>
      <c r="AL156" s="342"/>
      <c r="AM156" s="342"/>
      <c r="AN156" s="342"/>
      <c r="AO156" s="342"/>
      <c r="AP156" s="342"/>
      <c r="AQ156" s="342"/>
      <c r="AR156" s="342"/>
      <c r="AS156" s="342"/>
      <c r="AT156" s="342"/>
      <c r="AU156" s="342"/>
      <c r="AV156" s="342"/>
      <c r="AW156" s="342"/>
      <c r="AX156" s="342"/>
      <c r="AY156" s="342"/>
      <c r="AZ156" s="342"/>
      <c r="BA156" s="342"/>
      <c r="BB156" s="342"/>
      <c r="BC156" s="342"/>
      <c r="BD156" s="342"/>
      <c r="BE156" s="342"/>
      <c r="BF156" s="342"/>
      <c r="BG156" s="342"/>
      <c r="BH156" s="342"/>
      <c r="BI156" s="342"/>
      <c r="BJ156" s="342"/>
      <c r="BK156" s="342"/>
      <c r="BL156" s="342"/>
      <c r="BM156" s="342"/>
      <c r="BN156" s="342"/>
      <c r="BO156" s="342"/>
      <c r="BP156" s="342"/>
      <c r="BQ156" s="342"/>
      <c r="BR156" s="342"/>
      <c r="BS156" s="342"/>
      <c r="BT156" s="342"/>
      <c r="BU156" s="342"/>
      <c r="BV156" s="342"/>
      <c r="BW156" s="342"/>
      <c r="BX156" s="342"/>
      <c r="BY156" s="342"/>
      <c r="BZ156" s="342"/>
      <c r="CA156" s="342"/>
      <c r="CB156" s="342"/>
      <c r="CC156" s="342"/>
      <c r="CD156" s="342"/>
      <c r="CE156" s="342"/>
      <c r="CF156" s="342"/>
    </row>
    <row r="157" spans="1:84" x14ac:dyDescent="0.25">
      <c r="A157" s="185"/>
      <c r="B157" s="185"/>
      <c r="C157" s="185" t="s">
        <v>160</v>
      </c>
      <c r="D157" s="144"/>
      <c r="E157" s="145"/>
      <c r="F157" s="145"/>
      <c r="G157" s="145"/>
      <c r="H157" s="145"/>
      <c r="I157" s="145"/>
      <c r="J157" s="342"/>
      <c r="K157" s="342"/>
      <c r="L157" s="342"/>
      <c r="M157" s="342"/>
      <c r="N157" s="342"/>
      <c r="O157" s="342"/>
      <c r="P157" s="342"/>
      <c r="Q157" s="342"/>
      <c r="R157" s="342"/>
      <c r="S157" s="342"/>
      <c r="T157" s="342"/>
      <c r="U157" s="342"/>
      <c r="V157" s="342"/>
      <c r="W157" s="342"/>
      <c r="X157" s="342"/>
      <c r="Y157" s="342"/>
      <c r="Z157" s="342"/>
      <c r="AA157" s="342"/>
      <c r="AB157" s="342"/>
      <c r="AC157" s="342"/>
      <c r="AD157" s="342"/>
      <c r="AE157" s="342"/>
      <c r="AF157" s="342"/>
      <c r="AG157" s="342"/>
      <c r="AH157" s="342"/>
      <c r="AI157" s="342"/>
      <c r="AJ157" s="342"/>
      <c r="AK157" s="342"/>
      <c r="AL157" s="342"/>
      <c r="AM157" s="342"/>
      <c r="AN157" s="342"/>
      <c r="AO157" s="342"/>
      <c r="AP157" s="342"/>
      <c r="AQ157" s="342"/>
      <c r="AR157" s="342"/>
      <c r="AS157" s="342"/>
      <c r="AT157" s="342"/>
      <c r="AU157" s="342"/>
      <c r="AV157" s="342"/>
      <c r="AW157" s="342"/>
      <c r="AX157" s="342"/>
      <c r="AY157" s="342"/>
      <c r="AZ157" s="342"/>
      <c r="BA157" s="342"/>
      <c r="BB157" s="342"/>
      <c r="BC157" s="342"/>
      <c r="BD157" s="342"/>
      <c r="BE157" s="342"/>
      <c r="BF157" s="342"/>
      <c r="BG157" s="342"/>
      <c r="BH157" s="342"/>
      <c r="BI157" s="342"/>
      <c r="BJ157" s="342"/>
      <c r="BK157" s="342"/>
      <c r="BL157" s="342"/>
      <c r="BM157" s="342"/>
      <c r="BN157" s="342"/>
      <c r="BO157" s="342"/>
      <c r="BP157" s="342"/>
      <c r="BQ157" s="342"/>
      <c r="BR157" s="342"/>
      <c r="BS157" s="342"/>
      <c r="BT157" s="342"/>
      <c r="BU157" s="342"/>
      <c r="BV157" s="342"/>
      <c r="BW157" s="342"/>
      <c r="BX157" s="342"/>
      <c r="BY157" s="342"/>
      <c r="BZ157" s="342"/>
      <c r="CA157" s="342"/>
      <c r="CB157" s="342"/>
      <c r="CC157" s="342"/>
      <c r="CD157" s="342"/>
      <c r="CE157" s="342"/>
      <c r="CF157" s="342"/>
    </row>
    <row r="158" spans="1:84" x14ac:dyDescent="0.25">
      <c r="A158" s="185"/>
      <c r="B158" s="185"/>
      <c r="C158" s="185"/>
      <c r="D158" s="144"/>
      <c r="E158" s="145"/>
      <c r="F158" s="145"/>
      <c r="G158" s="145"/>
      <c r="H158" s="145"/>
      <c r="I158" s="145"/>
      <c r="J158" s="342"/>
      <c r="K158" s="342"/>
      <c r="L158" s="342"/>
      <c r="M158" s="342"/>
      <c r="N158" s="342"/>
      <c r="O158" s="342"/>
      <c r="P158" s="342"/>
      <c r="Q158" s="342"/>
      <c r="R158" s="342"/>
      <c r="S158" s="342"/>
      <c r="T158" s="342"/>
      <c r="U158" s="342"/>
      <c r="V158" s="342"/>
      <c r="W158" s="342"/>
      <c r="X158" s="342"/>
      <c r="Y158" s="342"/>
      <c r="Z158" s="342"/>
      <c r="AA158" s="342"/>
      <c r="AB158" s="342"/>
      <c r="AC158" s="342"/>
      <c r="AD158" s="342"/>
      <c r="AE158" s="342"/>
      <c r="AF158" s="342"/>
      <c r="AG158" s="342"/>
      <c r="AH158" s="342"/>
      <c r="AI158" s="342"/>
      <c r="AJ158" s="342"/>
      <c r="AK158" s="342"/>
      <c r="AL158" s="342"/>
      <c r="AM158" s="342"/>
      <c r="AN158" s="342"/>
      <c r="AO158" s="342"/>
      <c r="AP158" s="342"/>
      <c r="AQ158" s="342"/>
      <c r="AR158" s="342"/>
      <c r="AS158" s="342"/>
      <c r="AT158" s="342"/>
      <c r="AU158" s="342"/>
      <c r="AV158" s="342"/>
      <c r="AW158" s="342"/>
      <c r="AX158" s="342"/>
      <c r="AY158" s="342"/>
      <c r="AZ158" s="342"/>
      <c r="BA158" s="342"/>
      <c r="BB158" s="342"/>
      <c r="BC158" s="342"/>
      <c r="BD158" s="342"/>
      <c r="BE158" s="342"/>
      <c r="BF158" s="342"/>
      <c r="BG158" s="342"/>
      <c r="BH158" s="342"/>
      <c r="BI158" s="342"/>
      <c r="BJ158" s="342"/>
      <c r="BK158" s="342"/>
      <c r="BL158" s="342"/>
      <c r="BM158" s="342"/>
      <c r="BN158" s="342"/>
      <c r="BO158" s="342"/>
      <c r="BP158" s="342"/>
      <c r="BQ158" s="342"/>
      <c r="BR158" s="342"/>
      <c r="BS158" s="342"/>
      <c r="BT158" s="342"/>
      <c r="BU158" s="342"/>
      <c r="BV158" s="342"/>
      <c r="BW158" s="342"/>
      <c r="BX158" s="342"/>
      <c r="BY158" s="342"/>
      <c r="BZ158" s="342"/>
      <c r="CA158" s="342"/>
      <c r="CB158" s="342"/>
      <c r="CC158" s="342"/>
      <c r="CD158" s="342"/>
      <c r="CE158" s="342"/>
      <c r="CF158" s="342"/>
    </row>
    <row r="159" spans="1:84" x14ac:dyDescent="0.25">
      <c r="A159" s="77"/>
      <c r="B159" s="80"/>
      <c r="C159" s="78"/>
      <c r="D159" s="79"/>
      <c r="E159" s="84" t="str">
        <f xml:space="preserve"> InpFor!E$23</f>
        <v>Index step month - Revenue</v>
      </c>
      <c r="F159" s="659">
        <f xml:space="preserve"> InpFor!F$23</f>
        <v>8</v>
      </c>
      <c r="G159" s="84" t="str">
        <f xml:space="preserve"> InpFor!G$23</f>
        <v>month no.</v>
      </c>
      <c r="H159" s="84" t="str">
        <f xml:space="preserve"> InpFor!H$23</f>
        <v>Step up is annual</v>
      </c>
      <c r="I159" s="84" t="str">
        <f xml:space="preserve"> InpFor!I$23</f>
        <v>Email from D.Smith 5 June 19</v>
      </c>
      <c r="J159" s="352"/>
      <c r="K159" s="352"/>
      <c r="L159" s="414"/>
      <c r="M159" s="414"/>
      <c r="N159" s="414"/>
      <c r="O159" s="414"/>
      <c r="P159" s="414"/>
      <c r="Q159" s="414"/>
      <c r="R159" s="414"/>
      <c r="S159" s="414"/>
      <c r="T159" s="414"/>
      <c r="U159" s="414"/>
      <c r="V159" s="414"/>
      <c r="W159" s="414"/>
      <c r="X159" s="414"/>
      <c r="Y159" s="414"/>
      <c r="Z159" s="414"/>
      <c r="AA159" s="414"/>
      <c r="AB159" s="414"/>
      <c r="AC159" s="414"/>
      <c r="AD159" s="414"/>
      <c r="AE159" s="414"/>
      <c r="AF159" s="414"/>
      <c r="AG159" s="414"/>
      <c r="AH159" s="414"/>
      <c r="AI159" s="414"/>
      <c r="AJ159" s="415"/>
      <c r="AK159" s="415"/>
      <c r="AL159" s="415"/>
      <c r="AM159" s="415"/>
      <c r="AN159" s="415"/>
      <c r="AO159" s="415"/>
      <c r="AP159" s="415"/>
      <c r="AQ159" s="415"/>
      <c r="AR159" s="415"/>
      <c r="AS159" s="415"/>
      <c r="AT159" s="415"/>
      <c r="AU159" s="415"/>
      <c r="AV159" s="415"/>
      <c r="AW159" s="415"/>
      <c r="AX159" s="415"/>
      <c r="AY159" s="415"/>
      <c r="AZ159" s="415"/>
      <c r="BA159" s="415"/>
      <c r="BB159" s="415"/>
      <c r="BC159" s="415"/>
      <c r="BD159" s="415"/>
      <c r="BE159" s="415"/>
      <c r="BF159" s="415"/>
      <c r="BG159" s="415"/>
      <c r="BH159" s="415"/>
      <c r="BI159" s="415"/>
      <c r="BJ159" s="415"/>
      <c r="BK159" s="415"/>
      <c r="BL159" s="415"/>
      <c r="BM159" s="415"/>
      <c r="BN159" s="415"/>
      <c r="BO159" s="415"/>
      <c r="BP159" s="415"/>
      <c r="BQ159" s="415"/>
      <c r="BR159" s="415"/>
      <c r="BS159" s="415"/>
      <c r="BT159" s="415"/>
      <c r="BU159" s="415"/>
      <c r="BV159" s="415"/>
      <c r="BW159" s="415"/>
      <c r="BX159" s="415"/>
      <c r="BY159" s="415"/>
      <c r="BZ159" s="415"/>
      <c r="CA159" s="415"/>
      <c r="CB159" s="415"/>
      <c r="CC159" s="415"/>
      <c r="CD159" s="415"/>
      <c r="CE159" s="415"/>
      <c r="CF159" s="415"/>
    </row>
    <row r="160" spans="1:84" x14ac:dyDescent="0.25">
      <c r="A160" s="77"/>
      <c r="B160" s="80"/>
      <c r="C160" s="78"/>
      <c r="D160" s="79"/>
      <c r="E160" s="84" t="str">
        <f xml:space="preserve"> InpFor!E$24</f>
        <v>Index step month - CoS</v>
      </c>
      <c r="F160" s="659">
        <f xml:space="preserve"> InpFor!F$24</f>
        <v>4</v>
      </c>
      <c r="G160" s="84" t="str">
        <f xml:space="preserve"> InpFor!G$24</f>
        <v>month no.</v>
      </c>
      <c r="H160" s="84" t="str">
        <f xml:space="preserve"> InpFor!H$24</f>
        <v>Step up is annual</v>
      </c>
      <c r="I160" s="84" t="str">
        <f xml:space="preserve"> InpFor!I$24</f>
        <v>Email from D.Smith 5 June 19</v>
      </c>
      <c r="J160" s="352"/>
      <c r="K160" s="352"/>
      <c r="L160" s="414"/>
      <c r="M160" s="414"/>
      <c r="N160" s="414"/>
      <c r="O160" s="414"/>
      <c r="P160" s="414"/>
      <c r="Q160" s="414"/>
      <c r="R160" s="414"/>
      <c r="S160" s="414"/>
      <c r="T160" s="414"/>
      <c r="U160" s="414"/>
      <c r="V160" s="414"/>
      <c r="W160" s="414"/>
      <c r="X160" s="414"/>
      <c r="Y160" s="414"/>
      <c r="Z160" s="414"/>
      <c r="AA160" s="414"/>
      <c r="AB160" s="414"/>
      <c r="AC160" s="414"/>
      <c r="AD160" s="414"/>
      <c r="AE160" s="414"/>
      <c r="AF160" s="414"/>
      <c r="AG160" s="414"/>
      <c r="AH160" s="414"/>
      <c r="AI160" s="414"/>
      <c r="AJ160" s="415"/>
      <c r="AK160" s="415"/>
      <c r="AL160" s="415"/>
      <c r="AM160" s="415"/>
      <c r="AN160" s="415"/>
      <c r="AO160" s="415"/>
      <c r="AP160" s="415"/>
      <c r="AQ160" s="415"/>
      <c r="AR160" s="415"/>
      <c r="AS160" s="415"/>
      <c r="AT160" s="415"/>
      <c r="AU160" s="415"/>
      <c r="AV160" s="415"/>
      <c r="AW160" s="415"/>
      <c r="AX160" s="415"/>
      <c r="AY160" s="415"/>
      <c r="AZ160" s="415"/>
      <c r="BA160" s="415"/>
      <c r="BB160" s="415"/>
      <c r="BC160" s="415"/>
      <c r="BD160" s="415"/>
      <c r="BE160" s="415"/>
      <c r="BF160" s="415"/>
      <c r="BG160" s="415"/>
      <c r="BH160" s="415"/>
      <c r="BI160" s="415"/>
      <c r="BJ160" s="415"/>
      <c r="BK160" s="415"/>
      <c r="BL160" s="415"/>
      <c r="BM160" s="415"/>
      <c r="BN160" s="415"/>
      <c r="BO160" s="415"/>
      <c r="BP160" s="415"/>
      <c r="BQ160" s="415"/>
      <c r="BR160" s="415"/>
      <c r="BS160" s="415"/>
      <c r="BT160" s="415"/>
      <c r="BU160" s="415"/>
      <c r="BV160" s="415"/>
      <c r="BW160" s="415"/>
      <c r="BX160" s="415"/>
      <c r="BY160" s="415"/>
      <c r="BZ160" s="415"/>
      <c r="CA160" s="415"/>
      <c r="CB160" s="415"/>
      <c r="CC160" s="415"/>
      <c r="CD160" s="415"/>
      <c r="CE160" s="415"/>
      <c r="CF160" s="415"/>
    </row>
    <row r="161" spans="1:84" ht="5.0999999999999996" customHeight="1" x14ac:dyDescent="0.25">
      <c r="A161" s="77"/>
      <c r="B161" s="80"/>
      <c r="C161" s="78"/>
      <c r="D161" s="79"/>
      <c r="E161" s="84"/>
      <c r="F161" s="84"/>
      <c r="G161" s="84"/>
      <c r="H161" s="84"/>
      <c r="I161" s="84"/>
      <c r="J161" s="352"/>
      <c r="K161" s="352"/>
      <c r="L161" s="414"/>
      <c r="M161" s="414"/>
      <c r="N161" s="414"/>
      <c r="O161" s="414"/>
      <c r="P161" s="414"/>
      <c r="Q161" s="414"/>
      <c r="R161" s="414"/>
      <c r="S161" s="414"/>
      <c r="T161" s="414"/>
      <c r="U161" s="414"/>
      <c r="V161" s="414"/>
      <c r="W161" s="414"/>
      <c r="X161" s="414"/>
      <c r="Y161" s="414"/>
      <c r="Z161" s="414"/>
      <c r="AA161" s="414"/>
      <c r="AB161" s="414"/>
      <c r="AC161" s="414"/>
      <c r="AD161" s="414"/>
      <c r="AE161" s="414"/>
      <c r="AF161" s="414"/>
      <c r="AG161" s="414"/>
      <c r="AH161" s="414"/>
      <c r="AI161" s="414"/>
      <c r="AJ161" s="415"/>
      <c r="AK161" s="415"/>
      <c r="AL161" s="415"/>
      <c r="AM161" s="415"/>
      <c r="AN161" s="415"/>
      <c r="AO161" s="415"/>
      <c r="AP161" s="415"/>
      <c r="AQ161" s="415"/>
      <c r="AR161" s="415"/>
      <c r="AS161" s="415"/>
      <c r="AT161" s="415"/>
      <c r="AU161" s="415"/>
      <c r="AV161" s="415"/>
      <c r="AW161" s="415"/>
      <c r="AX161" s="415"/>
      <c r="AY161" s="415"/>
      <c r="AZ161" s="415"/>
      <c r="BA161" s="415"/>
      <c r="BB161" s="415"/>
      <c r="BC161" s="415"/>
      <c r="BD161" s="415"/>
      <c r="BE161" s="415"/>
      <c r="BF161" s="415"/>
      <c r="BG161" s="415"/>
      <c r="BH161" s="415"/>
      <c r="BI161" s="415"/>
      <c r="BJ161" s="415"/>
      <c r="BK161" s="415"/>
      <c r="BL161" s="415"/>
      <c r="BM161" s="415"/>
      <c r="BN161" s="415"/>
      <c r="BO161" s="415"/>
      <c r="BP161" s="415"/>
      <c r="BQ161" s="415"/>
      <c r="BR161" s="415"/>
      <c r="BS161" s="415"/>
      <c r="BT161" s="415"/>
      <c r="BU161" s="415"/>
      <c r="BV161" s="415"/>
      <c r="BW161" s="415"/>
      <c r="BX161" s="415"/>
      <c r="BY161" s="415"/>
      <c r="BZ161" s="415"/>
      <c r="CA161" s="415"/>
      <c r="CB161" s="415"/>
      <c r="CC161" s="415"/>
      <c r="CD161" s="415"/>
      <c r="CE161" s="415"/>
      <c r="CF161" s="415"/>
    </row>
    <row r="162" spans="1:84" x14ac:dyDescent="0.25">
      <c r="A162" s="202"/>
      <c r="B162" s="88"/>
      <c r="C162" s="202"/>
      <c r="D162" s="88"/>
      <c r="E162" s="88" t="str">
        <f xml:space="preserve"> Time!E$27</f>
        <v>Model period beginning</v>
      </c>
      <c r="F162" s="88">
        <f xml:space="preserve"> Time!F$27</f>
        <v>0</v>
      </c>
      <c r="G162" s="88" t="str">
        <f xml:space="preserve"> Time!G$27</f>
        <v>date</v>
      </c>
      <c r="H162" s="88">
        <f xml:space="preserve"> Time!H$27</f>
        <v>0</v>
      </c>
      <c r="I162" s="88">
        <f xml:space="preserve"> Time!I$27</f>
        <v>0</v>
      </c>
      <c r="J162" s="342">
        <f xml:space="preserve"> Time!J$27</f>
        <v>0</v>
      </c>
      <c r="K162" s="342">
        <f xml:space="preserve"> Time!K$27</f>
        <v>0</v>
      </c>
      <c r="L162" s="88">
        <f xml:space="preserve"> Time!L$27</f>
        <v>43160</v>
      </c>
      <c r="M162" s="88">
        <f xml:space="preserve"> Time!M$27</f>
        <v>43191</v>
      </c>
      <c r="N162" s="88">
        <f xml:space="preserve"> Time!N$27</f>
        <v>43221</v>
      </c>
      <c r="O162" s="88">
        <f xml:space="preserve"> Time!O$27</f>
        <v>43252</v>
      </c>
      <c r="P162" s="88">
        <f xml:space="preserve"> Time!P$27</f>
        <v>43282</v>
      </c>
      <c r="Q162" s="88">
        <f xml:space="preserve"> Time!Q$27</f>
        <v>43313</v>
      </c>
      <c r="R162" s="88">
        <f xml:space="preserve"> Time!R$27</f>
        <v>43344</v>
      </c>
      <c r="S162" s="88">
        <f xml:space="preserve"> Time!S$27</f>
        <v>43374</v>
      </c>
      <c r="T162" s="88">
        <f xml:space="preserve"> Time!T$27</f>
        <v>43405</v>
      </c>
      <c r="U162" s="88">
        <f xml:space="preserve"> Time!U$27</f>
        <v>43435</v>
      </c>
      <c r="V162" s="88">
        <f xml:space="preserve"> Time!V$27</f>
        <v>43466</v>
      </c>
      <c r="W162" s="88">
        <f xml:space="preserve"> Time!W$27</f>
        <v>43497</v>
      </c>
      <c r="X162" s="88">
        <f xml:space="preserve"> Time!X$27</f>
        <v>43525</v>
      </c>
      <c r="Y162" s="88">
        <f xml:space="preserve"> Time!Y$27</f>
        <v>43556</v>
      </c>
      <c r="Z162" s="88">
        <f xml:space="preserve"> Time!Z$27</f>
        <v>43586</v>
      </c>
      <c r="AA162" s="88">
        <f xml:space="preserve"> Time!AA$27</f>
        <v>43617</v>
      </c>
      <c r="AB162" s="88">
        <f xml:space="preserve"> Time!AB$27</f>
        <v>43647</v>
      </c>
      <c r="AC162" s="88">
        <f xml:space="preserve"> Time!AC$27</f>
        <v>43678</v>
      </c>
      <c r="AD162" s="88">
        <f xml:space="preserve"> Time!AD$27</f>
        <v>43709</v>
      </c>
      <c r="AE162" s="88">
        <f xml:space="preserve"> Time!AE$27</f>
        <v>43739</v>
      </c>
      <c r="AF162" s="88">
        <f xml:space="preserve"> Time!AF$27</f>
        <v>43770</v>
      </c>
      <c r="AG162" s="88">
        <f xml:space="preserve"> Time!AG$27</f>
        <v>43800</v>
      </c>
      <c r="AH162" s="88">
        <f xml:space="preserve"> Time!AH$27</f>
        <v>43831</v>
      </c>
      <c r="AI162" s="88">
        <f xml:space="preserve"> Time!AI$27</f>
        <v>43862</v>
      </c>
      <c r="AJ162" s="88">
        <f xml:space="preserve"> Time!AJ$27</f>
        <v>43891</v>
      </c>
      <c r="AK162" s="88">
        <f xml:space="preserve"> Time!AK$27</f>
        <v>43922</v>
      </c>
      <c r="AL162" s="88">
        <f xml:space="preserve"> Time!AL$27</f>
        <v>43952</v>
      </c>
      <c r="AM162" s="88">
        <f xml:space="preserve"> Time!AM$27</f>
        <v>43983</v>
      </c>
      <c r="AN162" s="88">
        <f xml:space="preserve"> Time!AN$27</f>
        <v>44013</v>
      </c>
      <c r="AO162" s="88">
        <f xml:space="preserve"> Time!AO$27</f>
        <v>44044</v>
      </c>
      <c r="AP162" s="88">
        <f xml:space="preserve"> Time!AP$27</f>
        <v>44075</v>
      </c>
      <c r="AQ162" s="88">
        <f xml:space="preserve"> Time!AQ$27</f>
        <v>44105</v>
      </c>
      <c r="AR162" s="88">
        <f xml:space="preserve"> Time!AR$27</f>
        <v>44136</v>
      </c>
      <c r="AS162" s="88">
        <f xml:space="preserve"> Time!AS$27</f>
        <v>44166</v>
      </c>
      <c r="AT162" s="88">
        <f xml:space="preserve"> Time!AT$27</f>
        <v>44197</v>
      </c>
      <c r="AU162" s="88">
        <f xml:space="preserve"> Time!AU$27</f>
        <v>44228</v>
      </c>
      <c r="AV162" s="88">
        <f xml:space="preserve"> Time!AV$27</f>
        <v>44256</v>
      </c>
      <c r="AW162" s="88">
        <f xml:space="preserve"> Time!AW$27</f>
        <v>44287</v>
      </c>
      <c r="AX162" s="88">
        <f xml:space="preserve"> Time!AX$27</f>
        <v>44317</v>
      </c>
      <c r="AY162" s="88">
        <f xml:space="preserve"> Time!AY$27</f>
        <v>44348</v>
      </c>
      <c r="AZ162" s="88">
        <f xml:space="preserve"> Time!AZ$27</f>
        <v>44378</v>
      </c>
      <c r="BA162" s="88">
        <f xml:space="preserve"> Time!BA$27</f>
        <v>44409</v>
      </c>
      <c r="BB162" s="88">
        <f xml:space="preserve"> Time!BB$27</f>
        <v>44440</v>
      </c>
      <c r="BC162" s="88">
        <f xml:space="preserve"> Time!BC$27</f>
        <v>44470</v>
      </c>
      <c r="BD162" s="88">
        <f xml:space="preserve"> Time!BD$27</f>
        <v>44501</v>
      </c>
      <c r="BE162" s="88">
        <f xml:space="preserve"> Time!BE$27</f>
        <v>44531</v>
      </c>
      <c r="BF162" s="88">
        <f xml:space="preserve"> Time!BF$27</f>
        <v>44562</v>
      </c>
      <c r="BG162" s="88">
        <f xml:space="preserve"> Time!BG$27</f>
        <v>44593</v>
      </c>
      <c r="BH162" s="88">
        <f xml:space="preserve"> Time!BH$27</f>
        <v>44621</v>
      </c>
      <c r="BI162" s="88">
        <f xml:space="preserve"> Time!BI$27</f>
        <v>44652</v>
      </c>
      <c r="BJ162" s="88">
        <f xml:space="preserve"> Time!BJ$27</f>
        <v>44682</v>
      </c>
      <c r="BK162" s="88">
        <f xml:space="preserve"> Time!BK$27</f>
        <v>44713</v>
      </c>
      <c r="BL162" s="88">
        <f xml:space="preserve"> Time!BL$27</f>
        <v>44743</v>
      </c>
      <c r="BM162" s="88">
        <f xml:space="preserve"> Time!BM$27</f>
        <v>44774</v>
      </c>
      <c r="BN162" s="88">
        <f xml:space="preserve"> Time!BN$27</f>
        <v>44805</v>
      </c>
      <c r="BO162" s="88">
        <f xml:space="preserve"> Time!BO$27</f>
        <v>44835</v>
      </c>
      <c r="BP162" s="88">
        <f xml:space="preserve"> Time!BP$27</f>
        <v>44866</v>
      </c>
      <c r="BQ162" s="88">
        <f xml:space="preserve"> Time!BQ$27</f>
        <v>44896</v>
      </c>
      <c r="BR162" s="88">
        <f xml:space="preserve"> Time!BR$27</f>
        <v>44927</v>
      </c>
      <c r="BS162" s="88">
        <f xml:space="preserve"> Time!BS$27</f>
        <v>44958</v>
      </c>
      <c r="BT162" s="88">
        <f xml:space="preserve"> Time!BT$27</f>
        <v>44986</v>
      </c>
      <c r="BU162" s="88">
        <f xml:space="preserve"> Time!BU$27</f>
        <v>45017</v>
      </c>
      <c r="BV162" s="88">
        <f xml:space="preserve"> Time!BV$27</f>
        <v>45047</v>
      </c>
      <c r="BW162" s="88">
        <f xml:space="preserve"> Time!BW$27</f>
        <v>45078</v>
      </c>
      <c r="BX162" s="88">
        <f xml:space="preserve"> Time!BX$27</f>
        <v>45108</v>
      </c>
      <c r="BY162" s="88">
        <f xml:space="preserve"> Time!BY$27</f>
        <v>45139</v>
      </c>
      <c r="BZ162" s="88">
        <f xml:space="preserve"> Time!BZ$27</f>
        <v>45170</v>
      </c>
      <c r="CA162" s="88">
        <f xml:space="preserve"> Time!CA$27</f>
        <v>45200</v>
      </c>
      <c r="CB162" s="88">
        <f xml:space="preserve"> Time!CB$27</f>
        <v>45231</v>
      </c>
      <c r="CC162" s="88">
        <f xml:space="preserve"> Time!CC$27</f>
        <v>45261</v>
      </c>
      <c r="CD162" s="88">
        <f xml:space="preserve"> Time!CD$27</f>
        <v>45292</v>
      </c>
      <c r="CE162" s="88">
        <f xml:space="preserve"> Time!CE$27</f>
        <v>45323</v>
      </c>
      <c r="CF162" s="88">
        <f xml:space="preserve"> Time!CF$27</f>
        <v>45352</v>
      </c>
    </row>
    <row r="163" spans="1:84" ht="5.0999999999999996" customHeight="1" x14ac:dyDescent="0.25">
      <c r="A163" s="92"/>
      <c r="B163" s="94"/>
      <c r="C163" s="92"/>
      <c r="D163" s="94"/>
      <c r="E163" s="94"/>
      <c r="F163" s="94"/>
      <c r="G163" s="94"/>
      <c r="H163" s="94"/>
      <c r="I163" s="94"/>
      <c r="J163" s="170"/>
      <c r="K163" s="170"/>
      <c r="L163" s="170"/>
      <c r="M163" s="170"/>
      <c r="N163" s="170"/>
      <c r="O163" s="170"/>
      <c r="P163" s="170"/>
      <c r="Q163" s="170"/>
      <c r="R163" s="170"/>
      <c r="S163" s="170"/>
      <c r="T163" s="170"/>
      <c r="U163" s="170"/>
      <c r="V163" s="170"/>
      <c r="W163" s="170"/>
      <c r="X163" s="170"/>
      <c r="Y163" s="170"/>
      <c r="Z163" s="170"/>
      <c r="AA163" s="170"/>
      <c r="AB163" s="170"/>
      <c r="AC163" s="170"/>
      <c r="AD163" s="170"/>
      <c r="AE163" s="170"/>
      <c r="AF163" s="170"/>
      <c r="AG163" s="170"/>
      <c r="AH163" s="170"/>
      <c r="AI163" s="170"/>
      <c r="AJ163" s="170"/>
      <c r="AK163" s="170"/>
      <c r="AL163" s="170"/>
      <c r="AM163" s="170"/>
      <c r="AN163" s="170"/>
      <c r="AO163" s="170"/>
      <c r="AP163" s="170"/>
      <c r="AQ163" s="170"/>
      <c r="AR163" s="170"/>
      <c r="AS163" s="170"/>
      <c r="AT163" s="170"/>
      <c r="AU163" s="170"/>
      <c r="AV163" s="170"/>
      <c r="AW163" s="170"/>
      <c r="AX163" s="170"/>
      <c r="AY163" s="170"/>
      <c r="AZ163" s="170"/>
      <c r="BA163" s="170"/>
      <c r="BB163" s="170"/>
      <c r="BC163" s="170"/>
      <c r="BD163" s="170"/>
      <c r="BE163" s="170"/>
      <c r="BF163" s="170"/>
      <c r="BG163" s="170"/>
      <c r="BH163" s="170"/>
      <c r="BI163" s="170"/>
      <c r="BJ163" s="170"/>
      <c r="BK163" s="170"/>
      <c r="BL163" s="170"/>
      <c r="BM163" s="170"/>
      <c r="BN163" s="170"/>
      <c r="BO163" s="170"/>
      <c r="BP163" s="170"/>
      <c r="BQ163" s="170"/>
      <c r="BR163" s="170"/>
      <c r="BS163" s="170"/>
      <c r="BT163" s="170"/>
      <c r="BU163" s="170"/>
      <c r="BV163" s="170"/>
      <c r="BW163" s="170"/>
      <c r="BX163" s="170"/>
      <c r="BY163" s="170"/>
      <c r="BZ163" s="170"/>
      <c r="CA163" s="170"/>
      <c r="CB163" s="170"/>
      <c r="CC163" s="170"/>
      <c r="CD163" s="170"/>
      <c r="CE163" s="170"/>
      <c r="CF163" s="170"/>
    </row>
    <row r="164" spans="1:84" x14ac:dyDescent="0.25">
      <c r="B164" s="183"/>
      <c r="E164" s="10" t="str">
        <f xml:space="preserve"> "Index step flag - "&amp; InpFor!E11</f>
        <v>Index step flag - Revenue</v>
      </c>
      <c r="G164" s="10" t="s">
        <v>3</v>
      </c>
      <c r="H164" s="10"/>
      <c r="I164" s="10"/>
      <c r="J164" s="344">
        <f xml:space="preserve"> SUM(L164:CF164)</f>
        <v>6</v>
      </c>
      <c r="K164" s="344"/>
      <c r="L164" s="658">
        <f t="shared" ref="L164:AQ164" si="100" xml:space="preserve"> IF($F159 = MONTH(L$162), 1, 0)</f>
        <v>0</v>
      </c>
      <c r="M164" s="658">
        <f t="shared" si="100"/>
        <v>0</v>
      </c>
      <c r="N164" s="658">
        <f t="shared" si="100"/>
        <v>0</v>
      </c>
      <c r="O164" s="658">
        <f t="shared" si="100"/>
        <v>0</v>
      </c>
      <c r="P164" s="658">
        <f t="shared" si="100"/>
        <v>0</v>
      </c>
      <c r="Q164" s="658">
        <f t="shared" si="100"/>
        <v>1</v>
      </c>
      <c r="R164" s="658">
        <f t="shared" si="100"/>
        <v>0</v>
      </c>
      <c r="S164" s="658">
        <f t="shared" si="100"/>
        <v>0</v>
      </c>
      <c r="T164" s="658">
        <f t="shared" si="100"/>
        <v>0</v>
      </c>
      <c r="U164" s="658">
        <f t="shared" si="100"/>
        <v>0</v>
      </c>
      <c r="V164" s="658">
        <f t="shared" si="100"/>
        <v>0</v>
      </c>
      <c r="W164" s="658">
        <f t="shared" si="100"/>
        <v>0</v>
      </c>
      <c r="X164" s="658">
        <f t="shared" si="100"/>
        <v>0</v>
      </c>
      <c r="Y164" s="658">
        <f t="shared" si="100"/>
        <v>0</v>
      </c>
      <c r="Z164" s="658">
        <f t="shared" si="100"/>
        <v>0</v>
      </c>
      <c r="AA164" s="658">
        <f t="shared" si="100"/>
        <v>0</v>
      </c>
      <c r="AB164" s="658">
        <f t="shared" si="100"/>
        <v>0</v>
      </c>
      <c r="AC164" s="658">
        <f t="shared" si="100"/>
        <v>1</v>
      </c>
      <c r="AD164" s="658">
        <f t="shared" si="100"/>
        <v>0</v>
      </c>
      <c r="AE164" s="658">
        <f t="shared" si="100"/>
        <v>0</v>
      </c>
      <c r="AF164" s="658">
        <f t="shared" si="100"/>
        <v>0</v>
      </c>
      <c r="AG164" s="658">
        <f t="shared" si="100"/>
        <v>0</v>
      </c>
      <c r="AH164" s="658">
        <f t="shared" si="100"/>
        <v>0</v>
      </c>
      <c r="AI164" s="658">
        <f t="shared" si="100"/>
        <v>0</v>
      </c>
      <c r="AJ164" s="658">
        <f t="shared" si="100"/>
        <v>0</v>
      </c>
      <c r="AK164" s="658">
        <f t="shared" si="100"/>
        <v>0</v>
      </c>
      <c r="AL164" s="658">
        <f t="shared" si="100"/>
        <v>0</v>
      </c>
      <c r="AM164" s="658">
        <f t="shared" si="100"/>
        <v>0</v>
      </c>
      <c r="AN164" s="658">
        <f t="shared" si="100"/>
        <v>0</v>
      </c>
      <c r="AO164" s="658">
        <f t="shared" si="100"/>
        <v>1</v>
      </c>
      <c r="AP164" s="658">
        <f t="shared" si="100"/>
        <v>0</v>
      </c>
      <c r="AQ164" s="658">
        <f t="shared" si="100"/>
        <v>0</v>
      </c>
      <c r="AR164" s="658">
        <f t="shared" ref="AR164:BW164" si="101" xml:space="preserve"> IF($F159 = MONTH(AR$162), 1, 0)</f>
        <v>0</v>
      </c>
      <c r="AS164" s="658">
        <f t="shared" si="101"/>
        <v>0</v>
      </c>
      <c r="AT164" s="658">
        <f t="shared" si="101"/>
        <v>0</v>
      </c>
      <c r="AU164" s="658">
        <f t="shared" si="101"/>
        <v>0</v>
      </c>
      <c r="AV164" s="658">
        <f t="shared" si="101"/>
        <v>0</v>
      </c>
      <c r="AW164" s="658">
        <f t="shared" si="101"/>
        <v>0</v>
      </c>
      <c r="AX164" s="658">
        <f t="shared" si="101"/>
        <v>0</v>
      </c>
      <c r="AY164" s="658">
        <f t="shared" si="101"/>
        <v>0</v>
      </c>
      <c r="AZ164" s="658">
        <f t="shared" si="101"/>
        <v>0</v>
      </c>
      <c r="BA164" s="658">
        <f t="shared" si="101"/>
        <v>1</v>
      </c>
      <c r="BB164" s="658">
        <f t="shared" si="101"/>
        <v>0</v>
      </c>
      <c r="BC164" s="658">
        <f t="shared" si="101"/>
        <v>0</v>
      </c>
      <c r="BD164" s="658">
        <f t="shared" si="101"/>
        <v>0</v>
      </c>
      <c r="BE164" s="658">
        <f t="shared" si="101"/>
        <v>0</v>
      </c>
      <c r="BF164" s="658">
        <f t="shared" si="101"/>
        <v>0</v>
      </c>
      <c r="BG164" s="658">
        <f t="shared" si="101"/>
        <v>0</v>
      </c>
      <c r="BH164" s="658">
        <f t="shared" si="101"/>
        <v>0</v>
      </c>
      <c r="BI164" s="658">
        <f t="shared" si="101"/>
        <v>0</v>
      </c>
      <c r="BJ164" s="658">
        <f t="shared" si="101"/>
        <v>0</v>
      </c>
      <c r="BK164" s="658">
        <f t="shared" si="101"/>
        <v>0</v>
      </c>
      <c r="BL164" s="658">
        <f t="shared" si="101"/>
        <v>0</v>
      </c>
      <c r="BM164" s="658">
        <f t="shared" si="101"/>
        <v>1</v>
      </c>
      <c r="BN164" s="658">
        <f t="shared" si="101"/>
        <v>0</v>
      </c>
      <c r="BO164" s="658">
        <f t="shared" si="101"/>
        <v>0</v>
      </c>
      <c r="BP164" s="658">
        <f t="shared" si="101"/>
        <v>0</v>
      </c>
      <c r="BQ164" s="658">
        <f t="shared" si="101"/>
        <v>0</v>
      </c>
      <c r="BR164" s="658">
        <f t="shared" si="101"/>
        <v>0</v>
      </c>
      <c r="BS164" s="658">
        <f t="shared" si="101"/>
        <v>0</v>
      </c>
      <c r="BT164" s="658">
        <f t="shared" si="101"/>
        <v>0</v>
      </c>
      <c r="BU164" s="658">
        <f t="shared" si="101"/>
        <v>0</v>
      </c>
      <c r="BV164" s="658">
        <f t="shared" si="101"/>
        <v>0</v>
      </c>
      <c r="BW164" s="658">
        <f t="shared" si="101"/>
        <v>0</v>
      </c>
      <c r="BX164" s="658">
        <f t="shared" ref="BX164:CE164" si="102" xml:space="preserve"> IF($F159 = MONTH(BX$162), 1, 0)</f>
        <v>0</v>
      </c>
      <c r="BY164" s="658">
        <f t="shared" si="102"/>
        <v>1</v>
      </c>
      <c r="BZ164" s="658">
        <f t="shared" si="102"/>
        <v>0</v>
      </c>
      <c r="CA164" s="658">
        <f t="shared" si="102"/>
        <v>0</v>
      </c>
      <c r="CB164" s="658">
        <f t="shared" si="102"/>
        <v>0</v>
      </c>
      <c r="CC164" s="658">
        <f t="shared" si="102"/>
        <v>0</v>
      </c>
      <c r="CD164" s="658">
        <f t="shared" si="102"/>
        <v>0</v>
      </c>
      <c r="CE164" s="658">
        <f t="shared" si="102"/>
        <v>0</v>
      </c>
      <c r="CF164" s="658">
        <f t="shared" ref="CF164" si="103" xml:space="preserve"> IF($F159 = MONTH(CF$162), 1, 0)</f>
        <v>0</v>
      </c>
    </row>
    <row r="165" spans="1:84" x14ac:dyDescent="0.25">
      <c r="B165" s="183"/>
      <c r="E165" s="339" t="str">
        <f xml:space="preserve"> "Index step flag - "&amp; InpFor!E12</f>
        <v>Index step flag - CoS</v>
      </c>
      <c r="G165" s="10" t="s">
        <v>3</v>
      </c>
      <c r="H165" s="10"/>
      <c r="I165" s="10"/>
      <c r="J165" s="344">
        <f xml:space="preserve"> SUM(L165:CF165)</f>
        <v>6</v>
      </c>
      <c r="K165" s="344"/>
      <c r="L165" s="658">
        <f t="shared" ref="L165:AQ165" si="104" xml:space="preserve"> IF($F160 = MONTH(L$162), 1, 0)</f>
        <v>0</v>
      </c>
      <c r="M165" s="658">
        <f t="shared" si="104"/>
        <v>1</v>
      </c>
      <c r="N165" s="658">
        <f t="shared" si="104"/>
        <v>0</v>
      </c>
      <c r="O165" s="658">
        <f t="shared" si="104"/>
        <v>0</v>
      </c>
      <c r="P165" s="658">
        <f t="shared" si="104"/>
        <v>0</v>
      </c>
      <c r="Q165" s="658">
        <f t="shared" si="104"/>
        <v>0</v>
      </c>
      <c r="R165" s="658">
        <f t="shared" si="104"/>
        <v>0</v>
      </c>
      <c r="S165" s="658">
        <f xml:space="preserve"> IF($F160 = MONTH(S$162), 1, 0)</f>
        <v>0</v>
      </c>
      <c r="T165" s="658">
        <f t="shared" si="104"/>
        <v>0</v>
      </c>
      <c r="U165" s="658">
        <f t="shared" si="104"/>
        <v>0</v>
      </c>
      <c r="V165" s="658">
        <f t="shared" si="104"/>
        <v>0</v>
      </c>
      <c r="W165" s="658">
        <f t="shared" si="104"/>
        <v>0</v>
      </c>
      <c r="X165" s="658">
        <f t="shared" si="104"/>
        <v>0</v>
      </c>
      <c r="Y165" s="658">
        <f t="shared" si="104"/>
        <v>1</v>
      </c>
      <c r="Z165" s="658">
        <f t="shared" si="104"/>
        <v>0</v>
      </c>
      <c r="AA165" s="658">
        <f t="shared" si="104"/>
        <v>0</v>
      </c>
      <c r="AB165" s="658">
        <f t="shared" si="104"/>
        <v>0</v>
      </c>
      <c r="AC165" s="658">
        <f t="shared" si="104"/>
        <v>0</v>
      </c>
      <c r="AD165" s="658">
        <f t="shared" si="104"/>
        <v>0</v>
      </c>
      <c r="AE165" s="658">
        <f t="shared" si="104"/>
        <v>0</v>
      </c>
      <c r="AF165" s="658">
        <f t="shared" si="104"/>
        <v>0</v>
      </c>
      <c r="AG165" s="658">
        <f t="shared" si="104"/>
        <v>0</v>
      </c>
      <c r="AH165" s="658">
        <f t="shared" si="104"/>
        <v>0</v>
      </c>
      <c r="AI165" s="658">
        <f t="shared" si="104"/>
        <v>0</v>
      </c>
      <c r="AJ165" s="658">
        <f t="shared" si="104"/>
        <v>0</v>
      </c>
      <c r="AK165" s="658">
        <f t="shared" si="104"/>
        <v>1</v>
      </c>
      <c r="AL165" s="658">
        <f t="shared" si="104"/>
        <v>0</v>
      </c>
      <c r="AM165" s="658">
        <f t="shared" si="104"/>
        <v>0</v>
      </c>
      <c r="AN165" s="658">
        <f t="shared" si="104"/>
        <v>0</v>
      </c>
      <c r="AO165" s="658">
        <f t="shared" si="104"/>
        <v>0</v>
      </c>
      <c r="AP165" s="658">
        <f t="shared" si="104"/>
        <v>0</v>
      </c>
      <c r="AQ165" s="658">
        <f t="shared" si="104"/>
        <v>0</v>
      </c>
      <c r="AR165" s="658">
        <f t="shared" ref="AR165:BW165" si="105" xml:space="preserve"> IF($F160 = MONTH(AR$162), 1, 0)</f>
        <v>0</v>
      </c>
      <c r="AS165" s="658">
        <f t="shared" si="105"/>
        <v>0</v>
      </c>
      <c r="AT165" s="658">
        <f t="shared" si="105"/>
        <v>0</v>
      </c>
      <c r="AU165" s="658">
        <f t="shared" si="105"/>
        <v>0</v>
      </c>
      <c r="AV165" s="658">
        <f t="shared" si="105"/>
        <v>0</v>
      </c>
      <c r="AW165" s="658">
        <f t="shared" si="105"/>
        <v>1</v>
      </c>
      <c r="AX165" s="658">
        <f t="shared" si="105"/>
        <v>0</v>
      </c>
      <c r="AY165" s="658">
        <f t="shared" si="105"/>
        <v>0</v>
      </c>
      <c r="AZ165" s="658">
        <f t="shared" si="105"/>
        <v>0</v>
      </c>
      <c r="BA165" s="658">
        <f t="shared" si="105"/>
        <v>0</v>
      </c>
      <c r="BB165" s="658">
        <f t="shared" si="105"/>
        <v>0</v>
      </c>
      <c r="BC165" s="658">
        <f t="shared" si="105"/>
        <v>0</v>
      </c>
      <c r="BD165" s="658">
        <f t="shared" si="105"/>
        <v>0</v>
      </c>
      <c r="BE165" s="658">
        <f t="shared" si="105"/>
        <v>0</v>
      </c>
      <c r="BF165" s="658">
        <f t="shared" si="105"/>
        <v>0</v>
      </c>
      <c r="BG165" s="658">
        <f t="shared" si="105"/>
        <v>0</v>
      </c>
      <c r="BH165" s="658">
        <f t="shared" si="105"/>
        <v>0</v>
      </c>
      <c r="BI165" s="658">
        <f t="shared" si="105"/>
        <v>1</v>
      </c>
      <c r="BJ165" s="658">
        <f t="shared" si="105"/>
        <v>0</v>
      </c>
      <c r="BK165" s="658">
        <f t="shared" si="105"/>
        <v>0</v>
      </c>
      <c r="BL165" s="658">
        <f t="shared" si="105"/>
        <v>0</v>
      </c>
      <c r="BM165" s="658">
        <f t="shared" si="105"/>
        <v>0</v>
      </c>
      <c r="BN165" s="658">
        <f t="shared" si="105"/>
        <v>0</v>
      </c>
      <c r="BO165" s="658">
        <f t="shared" si="105"/>
        <v>0</v>
      </c>
      <c r="BP165" s="658">
        <f t="shared" si="105"/>
        <v>0</v>
      </c>
      <c r="BQ165" s="658">
        <f t="shared" si="105"/>
        <v>0</v>
      </c>
      <c r="BR165" s="658">
        <f t="shared" si="105"/>
        <v>0</v>
      </c>
      <c r="BS165" s="658">
        <f t="shared" si="105"/>
        <v>0</v>
      </c>
      <c r="BT165" s="658">
        <f t="shared" si="105"/>
        <v>0</v>
      </c>
      <c r="BU165" s="658">
        <f t="shared" si="105"/>
        <v>1</v>
      </c>
      <c r="BV165" s="658">
        <f t="shared" si="105"/>
        <v>0</v>
      </c>
      <c r="BW165" s="658">
        <f t="shared" si="105"/>
        <v>0</v>
      </c>
      <c r="BX165" s="658">
        <f t="shared" ref="BX165:CE165" si="106" xml:space="preserve"> IF($F160 = MONTH(BX$162), 1, 0)</f>
        <v>0</v>
      </c>
      <c r="BY165" s="658">
        <f t="shared" si="106"/>
        <v>0</v>
      </c>
      <c r="BZ165" s="658">
        <f t="shared" si="106"/>
        <v>0</v>
      </c>
      <c r="CA165" s="658">
        <f t="shared" si="106"/>
        <v>0</v>
      </c>
      <c r="CB165" s="658">
        <f t="shared" si="106"/>
        <v>0</v>
      </c>
      <c r="CC165" s="658">
        <f t="shared" si="106"/>
        <v>0</v>
      </c>
      <c r="CD165" s="658">
        <f t="shared" si="106"/>
        <v>0</v>
      </c>
      <c r="CE165" s="658">
        <f t="shared" si="106"/>
        <v>0</v>
      </c>
      <c r="CF165" s="658">
        <f t="shared" ref="CF165" si="107" xml:space="preserve"> IF($F160 = MONTH(CF$162), 1, 0)</f>
        <v>0</v>
      </c>
    </row>
    <row r="166" spans="1:84" x14ac:dyDescent="0.25">
      <c r="B166" s="183"/>
      <c r="E166" s="10"/>
      <c r="G166" s="10"/>
      <c r="H166" s="10"/>
      <c r="I166" s="10"/>
      <c r="J166" s="344"/>
      <c r="K166" s="344"/>
      <c r="L166" s="416"/>
      <c r="M166" s="416"/>
      <c r="N166" s="416"/>
      <c r="O166" s="416"/>
      <c r="P166" s="416"/>
      <c r="Q166" s="416"/>
      <c r="R166" s="416"/>
      <c r="S166" s="416"/>
      <c r="T166" s="416"/>
      <c r="U166" s="416"/>
      <c r="V166" s="416"/>
      <c r="W166" s="416"/>
      <c r="X166" s="416"/>
      <c r="Y166" s="416"/>
      <c r="Z166" s="416"/>
      <c r="AA166" s="416"/>
      <c r="AB166" s="416"/>
      <c r="AC166" s="416"/>
      <c r="AD166" s="416"/>
      <c r="AE166" s="416"/>
      <c r="AF166" s="416"/>
      <c r="AG166" s="416"/>
      <c r="AH166" s="416"/>
      <c r="AI166" s="416"/>
      <c r="AJ166" s="417"/>
      <c r="AK166" s="417"/>
      <c r="AL166" s="417"/>
      <c r="AM166" s="417"/>
      <c r="AN166" s="417"/>
      <c r="AO166" s="417"/>
      <c r="AP166" s="417"/>
      <c r="AQ166" s="417"/>
      <c r="AR166" s="417"/>
      <c r="AS166" s="417"/>
      <c r="AT166" s="417"/>
      <c r="AU166" s="417"/>
      <c r="AV166" s="417"/>
      <c r="AW166" s="417"/>
      <c r="AX166" s="417"/>
      <c r="AY166" s="417"/>
      <c r="AZ166" s="417"/>
      <c r="BA166" s="417"/>
      <c r="BB166" s="417"/>
      <c r="BC166" s="417"/>
      <c r="BD166" s="417"/>
      <c r="BE166" s="417"/>
      <c r="BF166" s="417"/>
      <c r="BG166" s="417"/>
      <c r="BH166" s="417"/>
      <c r="BI166" s="417"/>
      <c r="BJ166" s="417"/>
      <c r="BK166" s="417"/>
      <c r="BL166" s="417"/>
      <c r="BM166" s="417"/>
      <c r="BN166" s="417"/>
      <c r="BO166" s="417"/>
      <c r="BP166" s="417"/>
      <c r="BQ166" s="417"/>
      <c r="BR166" s="417"/>
      <c r="BS166" s="417"/>
      <c r="BT166" s="417"/>
      <c r="BU166" s="417"/>
      <c r="BV166" s="417"/>
      <c r="BW166" s="417"/>
      <c r="BX166" s="417"/>
      <c r="BY166" s="417"/>
      <c r="BZ166" s="417"/>
      <c r="CA166" s="417"/>
      <c r="CB166" s="417"/>
      <c r="CC166" s="417"/>
      <c r="CD166" s="417"/>
      <c r="CE166" s="417"/>
      <c r="CF166" s="417"/>
    </row>
    <row r="167" spans="1:84" x14ac:dyDescent="0.25">
      <c r="B167" s="183"/>
      <c r="E167" s="10"/>
      <c r="G167" s="10"/>
      <c r="H167" s="10"/>
      <c r="I167" s="10"/>
      <c r="J167" s="344"/>
      <c r="K167" s="344"/>
      <c r="L167" s="416"/>
      <c r="M167" s="416"/>
      <c r="N167" s="416"/>
      <c r="O167" s="416"/>
      <c r="P167" s="416"/>
      <c r="Q167" s="416"/>
      <c r="R167" s="416"/>
      <c r="S167" s="416"/>
      <c r="T167" s="416"/>
      <c r="U167" s="416"/>
      <c r="V167" s="416"/>
      <c r="W167" s="416"/>
      <c r="X167" s="416"/>
      <c r="Y167" s="416"/>
      <c r="Z167" s="416"/>
      <c r="AA167" s="416"/>
      <c r="AB167" s="416"/>
      <c r="AC167" s="416"/>
      <c r="AD167" s="416"/>
      <c r="AE167" s="416"/>
      <c r="AF167" s="416"/>
      <c r="AG167" s="416"/>
      <c r="AH167" s="416"/>
      <c r="AI167" s="416"/>
      <c r="AJ167" s="417"/>
      <c r="AK167" s="417"/>
      <c r="AL167" s="417"/>
      <c r="AM167" s="417"/>
      <c r="AN167" s="417"/>
      <c r="AO167" s="417"/>
      <c r="AP167" s="417"/>
      <c r="AQ167" s="417"/>
      <c r="AR167" s="417"/>
      <c r="AS167" s="417"/>
      <c r="AT167" s="417"/>
      <c r="AU167" s="417"/>
      <c r="AV167" s="417"/>
      <c r="AW167" s="417"/>
      <c r="AX167" s="417"/>
      <c r="AY167" s="417"/>
      <c r="AZ167" s="417"/>
      <c r="BA167" s="417"/>
      <c r="BB167" s="417"/>
      <c r="BC167" s="417"/>
      <c r="BD167" s="417"/>
      <c r="BE167" s="417"/>
      <c r="BF167" s="417"/>
      <c r="BG167" s="417"/>
      <c r="BH167" s="417"/>
      <c r="BI167" s="417"/>
      <c r="BJ167" s="417"/>
      <c r="BK167" s="417"/>
      <c r="BL167" s="417"/>
      <c r="BM167" s="417"/>
      <c r="BN167" s="417"/>
      <c r="BO167" s="417"/>
      <c r="BP167" s="417"/>
      <c r="BQ167" s="417"/>
      <c r="BR167" s="417"/>
      <c r="BS167" s="417"/>
      <c r="BT167" s="417"/>
      <c r="BU167" s="417"/>
      <c r="BV167" s="417"/>
      <c r="BW167" s="417"/>
      <c r="BX167" s="417"/>
      <c r="BY167" s="417"/>
      <c r="BZ167" s="417"/>
      <c r="CA167" s="417"/>
      <c r="CB167" s="417"/>
      <c r="CC167" s="417"/>
      <c r="CD167" s="417"/>
      <c r="CE167" s="417"/>
      <c r="CF167" s="417"/>
    </row>
    <row r="168" spans="1:84" x14ac:dyDescent="0.25">
      <c r="A168" s="203"/>
      <c r="B168" s="205"/>
      <c r="C168" s="203" t="s">
        <v>197</v>
      </c>
      <c r="D168" s="204"/>
      <c r="E168" s="159"/>
      <c r="F168" s="159"/>
      <c r="G168" s="159"/>
      <c r="H168" s="159"/>
      <c r="I168" s="159"/>
      <c r="J168" s="418"/>
      <c r="K168" s="418"/>
      <c r="L168" s="418"/>
      <c r="M168" s="418"/>
      <c r="N168" s="418"/>
      <c r="O168" s="418"/>
      <c r="P168" s="418"/>
      <c r="Q168" s="418"/>
      <c r="R168" s="418"/>
      <c r="S168" s="418"/>
      <c r="T168" s="418"/>
      <c r="U168" s="418"/>
      <c r="V168" s="418"/>
      <c r="W168" s="418"/>
      <c r="X168" s="418"/>
      <c r="Y168" s="418"/>
      <c r="Z168" s="418"/>
      <c r="AA168" s="418"/>
      <c r="AB168" s="418"/>
      <c r="AC168" s="418"/>
      <c r="AD168" s="418"/>
      <c r="AE168" s="418"/>
      <c r="AF168" s="418"/>
      <c r="AG168" s="418"/>
      <c r="AH168" s="418"/>
      <c r="AI168" s="418"/>
      <c r="AJ168" s="419"/>
      <c r="AK168" s="419"/>
      <c r="AL168" s="419"/>
      <c r="AM168" s="419"/>
      <c r="AN168" s="419"/>
      <c r="AO168" s="419"/>
      <c r="AP168" s="419"/>
      <c r="AQ168" s="419"/>
      <c r="AR168" s="419"/>
      <c r="AS168" s="419"/>
      <c r="AT168" s="419"/>
      <c r="AU168" s="419"/>
      <c r="AV168" s="419"/>
      <c r="AW168" s="419"/>
      <c r="AX168" s="419"/>
      <c r="AY168" s="419"/>
      <c r="AZ168" s="419"/>
      <c r="BA168" s="419"/>
      <c r="BB168" s="419"/>
      <c r="BC168" s="419"/>
      <c r="BD168" s="419"/>
      <c r="BE168" s="419"/>
      <c r="BF168" s="419"/>
      <c r="BG168" s="419"/>
      <c r="BH168" s="419"/>
      <c r="BI168" s="419"/>
      <c r="BJ168" s="419"/>
      <c r="BK168" s="419"/>
      <c r="BL168" s="419"/>
      <c r="BM168" s="419"/>
      <c r="BN168" s="419"/>
      <c r="BO168" s="419"/>
      <c r="BP168" s="419"/>
      <c r="BQ168" s="419"/>
      <c r="BR168" s="419"/>
      <c r="BS168" s="419"/>
      <c r="BT168" s="419"/>
      <c r="BU168" s="419"/>
      <c r="BV168" s="419"/>
      <c r="BW168" s="419"/>
      <c r="BX168" s="419"/>
      <c r="BY168" s="419"/>
      <c r="BZ168" s="419"/>
      <c r="CA168" s="419"/>
      <c r="CB168" s="419"/>
      <c r="CC168" s="419"/>
      <c r="CD168" s="419"/>
      <c r="CE168" s="419"/>
      <c r="CF168" s="419"/>
    </row>
    <row r="169" spans="1:84" x14ac:dyDescent="0.25">
      <c r="A169" s="203"/>
      <c r="B169" s="159"/>
      <c r="C169" s="203"/>
      <c r="D169" s="204"/>
      <c r="E169" s="159"/>
      <c r="F169" s="159"/>
      <c r="G169" s="159"/>
      <c r="H169" s="159"/>
      <c r="I169" s="159"/>
      <c r="J169" s="418"/>
      <c r="K169" s="418"/>
      <c r="L169" s="418"/>
      <c r="M169" s="418"/>
      <c r="N169" s="418"/>
      <c r="O169" s="418"/>
      <c r="P169" s="418"/>
      <c r="Q169" s="418"/>
      <c r="R169" s="418"/>
      <c r="S169" s="418"/>
      <c r="T169" s="418"/>
      <c r="U169" s="418"/>
      <c r="V169" s="418"/>
      <c r="W169" s="418"/>
      <c r="X169" s="418"/>
      <c r="Y169" s="418"/>
      <c r="Z169" s="418"/>
      <c r="AA169" s="418"/>
      <c r="AB169" s="418"/>
      <c r="AC169" s="418"/>
      <c r="AD169" s="418"/>
      <c r="AE169" s="418"/>
      <c r="AF169" s="418"/>
      <c r="AG169" s="418"/>
      <c r="AH169" s="418"/>
      <c r="AI169" s="418"/>
      <c r="AJ169" s="419"/>
      <c r="AK169" s="419"/>
      <c r="AL169" s="419"/>
      <c r="AM169" s="419"/>
      <c r="AN169" s="419"/>
      <c r="AO169" s="419"/>
      <c r="AP169" s="419"/>
      <c r="AQ169" s="419"/>
      <c r="AR169" s="419"/>
      <c r="AS169" s="419"/>
      <c r="AT169" s="419"/>
      <c r="AU169" s="419"/>
      <c r="AV169" s="419"/>
      <c r="AW169" s="419"/>
      <c r="AX169" s="419"/>
      <c r="AY169" s="419"/>
      <c r="AZ169" s="419"/>
      <c r="BA169" s="419"/>
      <c r="BB169" s="419"/>
      <c r="BC169" s="419"/>
      <c r="BD169" s="419"/>
      <c r="BE169" s="419"/>
      <c r="BF169" s="419"/>
      <c r="BG169" s="419"/>
      <c r="BH169" s="419"/>
      <c r="BI169" s="419"/>
      <c r="BJ169" s="419"/>
      <c r="BK169" s="419"/>
      <c r="BL169" s="419"/>
      <c r="BM169" s="419"/>
      <c r="BN169" s="419"/>
      <c r="BO169" s="419"/>
      <c r="BP169" s="419"/>
      <c r="BQ169" s="419"/>
      <c r="BR169" s="419"/>
      <c r="BS169" s="419"/>
      <c r="BT169" s="419"/>
      <c r="BU169" s="419"/>
      <c r="BV169" s="419"/>
      <c r="BW169" s="419"/>
      <c r="BX169" s="419"/>
      <c r="BY169" s="419"/>
      <c r="BZ169" s="419"/>
      <c r="CA169" s="419"/>
      <c r="CB169" s="419"/>
      <c r="CC169" s="419"/>
      <c r="CD169" s="419"/>
      <c r="CE169" s="419"/>
      <c r="CF169" s="419"/>
    </row>
    <row r="170" spans="1:84" s="361" customFormat="1" x14ac:dyDescent="0.25">
      <c r="A170" s="203"/>
      <c r="B170" s="159"/>
      <c r="C170" s="203"/>
      <c r="D170" s="204"/>
      <c r="E170" s="159" t="str">
        <f>E$23</f>
        <v>Opening balance sheet period beginning</v>
      </c>
      <c r="F170" s="159">
        <f t="shared" ref="F170:I170" si="108">F$23</f>
        <v>43160</v>
      </c>
      <c r="G170" s="159" t="str">
        <f t="shared" si="108"/>
        <v>date</v>
      </c>
      <c r="H170" s="159">
        <f t="shared" si="108"/>
        <v>0</v>
      </c>
      <c r="I170" s="159">
        <f t="shared" si="108"/>
        <v>0</v>
      </c>
      <c r="J170" s="418"/>
      <c r="K170" s="418"/>
      <c r="L170" s="418"/>
      <c r="M170" s="418"/>
      <c r="N170" s="418"/>
      <c r="O170" s="418"/>
      <c r="P170" s="418"/>
      <c r="Q170" s="418"/>
      <c r="R170" s="418"/>
      <c r="S170" s="418"/>
      <c r="T170" s="418"/>
      <c r="U170" s="418"/>
      <c r="V170" s="418"/>
      <c r="W170" s="418"/>
      <c r="X170" s="418"/>
      <c r="Y170" s="418"/>
      <c r="Z170" s="418"/>
      <c r="AA170" s="418"/>
      <c r="AB170" s="418"/>
      <c r="AC170" s="418"/>
      <c r="AD170" s="418"/>
      <c r="AE170" s="418"/>
      <c r="AF170" s="418"/>
      <c r="AG170" s="418"/>
      <c r="AH170" s="418"/>
      <c r="AI170" s="418"/>
      <c r="AJ170" s="418"/>
      <c r="AK170" s="418"/>
      <c r="AL170" s="418"/>
      <c r="AM170" s="418"/>
      <c r="AN170" s="418"/>
      <c r="AO170" s="418"/>
      <c r="AP170" s="418"/>
      <c r="AQ170" s="418"/>
      <c r="AR170" s="418"/>
      <c r="AS170" s="418"/>
      <c r="AT170" s="418"/>
      <c r="AU170" s="418"/>
      <c r="AV170" s="418"/>
      <c r="AW170" s="418"/>
      <c r="AX170" s="418"/>
      <c r="AY170" s="418"/>
      <c r="AZ170" s="418"/>
      <c r="BA170" s="418"/>
      <c r="BB170" s="418"/>
      <c r="BC170" s="418"/>
      <c r="BD170" s="418"/>
      <c r="BE170" s="418"/>
      <c r="BF170" s="418"/>
      <c r="BG170" s="418"/>
      <c r="BH170" s="418"/>
      <c r="BI170" s="418"/>
      <c r="BJ170" s="418"/>
      <c r="BK170" s="418"/>
      <c r="BL170" s="418"/>
      <c r="BM170" s="418"/>
      <c r="BN170" s="418"/>
      <c r="BO170" s="418"/>
      <c r="BP170" s="418"/>
      <c r="BQ170" s="418"/>
      <c r="BR170" s="418"/>
      <c r="BS170" s="418"/>
      <c r="BT170" s="418"/>
      <c r="BU170" s="418"/>
      <c r="BV170" s="418"/>
      <c r="BW170" s="418"/>
      <c r="BX170" s="418"/>
      <c r="BY170" s="418"/>
      <c r="BZ170" s="418"/>
      <c r="CA170" s="418"/>
      <c r="CB170" s="418"/>
      <c r="CC170" s="418"/>
      <c r="CD170" s="418"/>
      <c r="CE170" s="418"/>
      <c r="CF170" s="418"/>
    </row>
    <row r="171" spans="1:84" x14ac:dyDescent="0.25">
      <c r="A171" s="182"/>
      <c r="B171" s="179"/>
      <c r="D171" s="180"/>
      <c r="E171" s="181" t="s">
        <v>84</v>
      </c>
      <c r="F171" s="649">
        <f xml:space="preserve"> MONTH(F170)</f>
        <v>3</v>
      </c>
      <c r="G171" s="181" t="s">
        <v>24</v>
      </c>
      <c r="H171" s="181"/>
      <c r="I171" s="181"/>
      <c r="AE171" s="417"/>
      <c r="AF171" s="417"/>
      <c r="AG171" s="417"/>
      <c r="AH171" s="417"/>
      <c r="AI171" s="417"/>
      <c r="AJ171" s="417"/>
      <c r="AK171" s="417"/>
      <c r="AL171" s="417"/>
      <c r="AM171" s="417"/>
      <c r="AN171" s="417"/>
      <c r="AO171" s="417"/>
      <c r="AP171" s="417"/>
      <c r="AQ171" s="417"/>
      <c r="AR171" s="417"/>
      <c r="AS171" s="417"/>
      <c r="AT171" s="417"/>
      <c r="AU171" s="417"/>
      <c r="AV171" s="417"/>
      <c r="AW171" s="417"/>
      <c r="AX171" s="417"/>
      <c r="AY171" s="417"/>
      <c r="AZ171" s="417"/>
      <c r="BA171" s="417"/>
      <c r="BB171" s="417"/>
      <c r="BC171" s="417"/>
      <c r="BD171" s="417"/>
      <c r="BE171" s="417"/>
      <c r="BF171" s="417"/>
      <c r="BG171" s="417"/>
      <c r="BH171" s="417"/>
      <c r="BI171" s="417"/>
      <c r="BJ171" s="417"/>
      <c r="BK171" s="417"/>
      <c r="BL171" s="417"/>
      <c r="BM171" s="417"/>
      <c r="BN171" s="417"/>
      <c r="BO171" s="417"/>
      <c r="BP171" s="417"/>
      <c r="BQ171" s="417"/>
      <c r="BR171" s="417"/>
      <c r="BS171" s="417"/>
      <c r="BT171" s="417"/>
      <c r="BU171" s="417"/>
      <c r="BV171" s="417"/>
      <c r="BW171" s="417"/>
      <c r="BX171" s="417"/>
      <c r="BY171" s="417"/>
      <c r="BZ171" s="417"/>
      <c r="CA171" s="417"/>
      <c r="CB171" s="417"/>
      <c r="CC171" s="417"/>
      <c r="CD171" s="417"/>
      <c r="CE171" s="417"/>
      <c r="CF171" s="417"/>
    </row>
    <row r="172" spans="1:84" x14ac:dyDescent="0.25">
      <c r="A172" s="203"/>
      <c r="B172" s="159"/>
      <c r="C172" s="203"/>
      <c r="D172" s="204"/>
      <c r="E172" s="159"/>
      <c r="F172" s="159"/>
      <c r="G172" s="159"/>
      <c r="H172" s="159"/>
      <c r="I172" s="159"/>
      <c r="J172" s="418"/>
      <c r="K172" s="418"/>
      <c r="L172" s="418"/>
      <c r="M172" s="418"/>
      <c r="N172" s="418"/>
      <c r="O172" s="418"/>
      <c r="P172" s="418"/>
      <c r="Q172" s="418"/>
      <c r="R172" s="418"/>
      <c r="S172" s="418"/>
      <c r="T172" s="418"/>
      <c r="U172" s="418"/>
      <c r="V172" s="418"/>
      <c r="W172" s="418"/>
      <c r="X172" s="418"/>
      <c r="Y172" s="418"/>
      <c r="Z172" s="418"/>
      <c r="AA172" s="418"/>
      <c r="AB172" s="418"/>
      <c r="AC172" s="418"/>
      <c r="AD172" s="418"/>
      <c r="AE172" s="418"/>
      <c r="AF172" s="418"/>
      <c r="AG172" s="418"/>
      <c r="AH172" s="418"/>
      <c r="AI172" s="418"/>
      <c r="AJ172" s="419"/>
      <c r="AK172" s="419"/>
      <c r="AL172" s="419"/>
      <c r="AM172" s="419"/>
      <c r="AN172" s="419"/>
      <c r="AO172" s="419"/>
      <c r="AP172" s="419"/>
      <c r="AQ172" s="419"/>
      <c r="AR172" s="419"/>
      <c r="AS172" s="419"/>
      <c r="AT172" s="419"/>
      <c r="AU172" s="419"/>
      <c r="AV172" s="419"/>
      <c r="AW172" s="419"/>
      <c r="AX172" s="419"/>
      <c r="AY172" s="419"/>
      <c r="AZ172" s="419"/>
      <c r="BA172" s="419"/>
      <c r="BB172" s="419"/>
      <c r="BC172" s="419"/>
      <c r="BD172" s="419"/>
      <c r="BE172" s="419"/>
      <c r="BF172" s="419"/>
      <c r="BG172" s="419"/>
      <c r="BH172" s="419"/>
      <c r="BI172" s="419"/>
      <c r="BJ172" s="419"/>
      <c r="BK172" s="419"/>
      <c r="BL172" s="419"/>
      <c r="BM172" s="419"/>
      <c r="BN172" s="419"/>
      <c r="BO172" s="419"/>
      <c r="BP172" s="419"/>
      <c r="BQ172" s="419"/>
      <c r="BR172" s="419"/>
      <c r="BS172" s="419"/>
      <c r="BT172" s="419"/>
      <c r="BU172" s="419"/>
      <c r="BV172" s="419"/>
      <c r="BW172" s="419"/>
      <c r="BX172" s="419"/>
      <c r="BY172" s="419"/>
      <c r="BZ172" s="419"/>
      <c r="CA172" s="419"/>
      <c r="CB172" s="419"/>
      <c r="CC172" s="419"/>
      <c r="CD172" s="419"/>
      <c r="CE172" s="419"/>
      <c r="CF172" s="419"/>
    </row>
    <row r="173" spans="1:84" x14ac:dyDescent="0.25">
      <c r="A173" s="182"/>
      <c r="B173" s="179"/>
      <c r="D173" s="180"/>
      <c r="E173" s="181" t="str">
        <f xml:space="preserve"> E$171</f>
        <v>Model start month</v>
      </c>
      <c r="F173" s="649">
        <f xml:space="preserve"> F$171</f>
        <v>3</v>
      </c>
      <c r="G173" s="181" t="str">
        <f xml:space="preserve"> G$171</f>
        <v>month no.</v>
      </c>
      <c r="H173" s="181"/>
      <c r="I173" s="181"/>
      <c r="AE173" s="417"/>
      <c r="AF173" s="417"/>
      <c r="AG173" s="417"/>
      <c r="AH173" s="417"/>
      <c r="AI173" s="417"/>
      <c r="AJ173" s="417"/>
      <c r="AK173" s="417"/>
      <c r="AL173" s="417"/>
      <c r="AM173" s="417"/>
      <c r="AN173" s="417"/>
      <c r="AO173" s="417"/>
      <c r="AP173" s="417"/>
      <c r="AQ173" s="417"/>
      <c r="AR173" s="417"/>
      <c r="AS173" s="417"/>
      <c r="AT173" s="417"/>
      <c r="AU173" s="417"/>
      <c r="AV173" s="417"/>
      <c r="AW173" s="417"/>
      <c r="AX173" s="417"/>
      <c r="AY173" s="417"/>
      <c r="AZ173" s="417"/>
      <c r="BA173" s="417"/>
      <c r="BB173" s="417"/>
      <c r="BC173" s="417"/>
      <c r="BD173" s="417"/>
      <c r="BE173" s="417"/>
      <c r="BF173" s="417"/>
      <c r="BG173" s="417"/>
      <c r="BH173" s="417"/>
      <c r="BI173" s="417"/>
      <c r="BJ173" s="417"/>
      <c r="BK173" s="417"/>
      <c r="BL173" s="417"/>
      <c r="BM173" s="417"/>
      <c r="BN173" s="417"/>
      <c r="BO173" s="417"/>
      <c r="BP173" s="417"/>
      <c r="BQ173" s="417"/>
      <c r="BR173" s="417"/>
      <c r="BS173" s="417"/>
      <c r="BT173" s="417"/>
      <c r="BU173" s="417"/>
      <c r="BV173" s="417"/>
      <c r="BW173" s="417"/>
      <c r="BX173" s="417"/>
      <c r="BY173" s="417"/>
      <c r="BZ173" s="417"/>
      <c r="CA173" s="417"/>
      <c r="CB173" s="417"/>
      <c r="CC173" s="417"/>
      <c r="CD173" s="417"/>
      <c r="CE173" s="417"/>
      <c r="CF173" s="417"/>
    </row>
    <row r="174" spans="1:84" x14ac:dyDescent="0.25">
      <c r="A174" s="336"/>
      <c r="B174" s="333"/>
      <c r="C174" s="333"/>
      <c r="D174" s="334"/>
      <c r="E174" s="399" t="str">
        <f xml:space="preserve"> SetUp!E$17</f>
        <v>Months in a year</v>
      </c>
      <c r="F174" s="653">
        <f xml:space="preserve"> SetUp!F$17</f>
        <v>12</v>
      </c>
      <c r="G174" s="399" t="str">
        <f xml:space="preserve"> SetUp!G$17</f>
        <v>months</v>
      </c>
      <c r="H174" s="335"/>
      <c r="I174" s="335"/>
      <c r="AE174" s="417"/>
      <c r="AF174" s="417"/>
      <c r="AG174" s="417"/>
      <c r="AH174" s="417"/>
      <c r="AI174" s="417"/>
      <c r="AJ174" s="417"/>
      <c r="AK174" s="417"/>
      <c r="AL174" s="417"/>
      <c r="AM174" s="417"/>
      <c r="AN174" s="417"/>
      <c r="AO174" s="417"/>
      <c r="AP174" s="417"/>
      <c r="AQ174" s="417"/>
      <c r="AR174" s="417"/>
      <c r="AS174" s="417"/>
      <c r="AT174" s="417"/>
      <c r="AU174" s="417"/>
      <c r="AV174" s="417"/>
      <c r="AW174" s="417"/>
      <c r="AX174" s="417"/>
      <c r="AY174" s="417"/>
      <c r="AZ174" s="417"/>
      <c r="BA174" s="417"/>
      <c r="BB174" s="417"/>
      <c r="BC174" s="417"/>
      <c r="BD174" s="417"/>
      <c r="BE174" s="417"/>
      <c r="BF174" s="417"/>
      <c r="BG174" s="417"/>
      <c r="BH174" s="417"/>
      <c r="BI174" s="417"/>
      <c r="BJ174" s="417"/>
      <c r="BK174" s="417"/>
      <c r="BL174" s="417"/>
      <c r="BM174" s="417"/>
      <c r="BN174" s="417"/>
      <c r="BO174" s="417"/>
      <c r="BP174" s="417"/>
      <c r="BQ174" s="417"/>
      <c r="BR174" s="417"/>
      <c r="BS174" s="417"/>
      <c r="BT174" s="417"/>
      <c r="BU174" s="417"/>
      <c r="BV174" s="417"/>
      <c r="BW174" s="417"/>
      <c r="BX174" s="417"/>
      <c r="BY174" s="417"/>
      <c r="BZ174" s="417"/>
      <c r="CA174" s="417"/>
      <c r="CB174" s="417"/>
      <c r="CC174" s="417"/>
      <c r="CD174" s="417"/>
      <c r="CE174" s="417"/>
      <c r="CF174" s="417"/>
    </row>
    <row r="175" spans="1:84" ht="4.95" customHeight="1" x14ac:dyDescent="0.25">
      <c r="A175" s="182"/>
      <c r="B175" s="179"/>
      <c r="D175" s="180"/>
      <c r="E175" s="181"/>
      <c r="F175" s="181"/>
      <c r="G175" s="181"/>
      <c r="H175" s="181"/>
      <c r="I175" s="181"/>
      <c r="AE175" s="417"/>
      <c r="AF175" s="417"/>
      <c r="AG175" s="417"/>
      <c r="AH175" s="417"/>
      <c r="AI175" s="417"/>
      <c r="AJ175" s="417"/>
      <c r="AK175" s="417"/>
      <c r="AL175" s="417"/>
      <c r="AM175" s="417"/>
      <c r="AN175" s="417"/>
      <c r="AO175" s="417"/>
      <c r="AP175" s="417"/>
      <c r="AQ175" s="417"/>
      <c r="AR175" s="417"/>
      <c r="AS175" s="417"/>
      <c r="AT175" s="417"/>
      <c r="AU175" s="417"/>
      <c r="AV175" s="417"/>
      <c r="AW175" s="417"/>
      <c r="AX175" s="417"/>
      <c r="AY175" s="417"/>
      <c r="AZ175" s="417"/>
      <c r="BA175" s="417"/>
      <c r="BB175" s="417"/>
      <c r="BC175" s="417"/>
      <c r="BD175" s="417"/>
      <c r="BE175" s="417"/>
      <c r="BF175" s="417"/>
      <c r="BG175" s="417"/>
      <c r="BH175" s="417"/>
      <c r="BI175" s="417"/>
      <c r="BJ175" s="417"/>
      <c r="BK175" s="417"/>
      <c r="BL175" s="417"/>
      <c r="BM175" s="417"/>
      <c r="BN175" s="417"/>
      <c r="BO175" s="417"/>
      <c r="BP175" s="417"/>
      <c r="BQ175" s="417"/>
      <c r="BR175" s="417"/>
      <c r="BS175" s="417"/>
      <c r="BT175" s="417"/>
      <c r="BU175" s="417"/>
      <c r="BV175" s="417"/>
      <c r="BW175" s="417"/>
      <c r="BX175" s="417"/>
      <c r="BY175" s="417"/>
      <c r="BZ175" s="417"/>
      <c r="CA175" s="417"/>
      <c r="CB175" s="417"/>
      <c r="CC175" s="417"/>
      <c r="CD175" s="417"/>
      <c r="CE175" s="417"/>
      <c r="CF175" s="417"/>
    </row>
    <row r="176" spans="1:84" x14ac:dyDescent="0.25">
      <c r="A176" s="77"/>
      <c r="B176" s="78"/>
      <c r="D176" s="79"/>
      <c r="E176" s="122" t="str">
        <f xml:space="preserve"> InpFor!E$23</f>
        <v>Index step month - Revenue</v>
      </c>
      <c r="F176" s="653">
        <f xml:space="preserve"> InpFor!F$23</f>
        <v>8</v>
      </c>
      <c r="G176" s="122" t="str">
        <f xml:space="preserve"> InpFor!G$23</f>
        <v>month no.</v>
      </c>
      <c r="H176" s="122" t="str">
        <f xml:space="preserve"> InpFor!H$23</f>
        <v>Step up is annual</v>
      </c>
      <c r="I176" s="122" t="str">
        <f xml:space="preserve"> InpFor!I$23</f>
        <v>Email from D.Smith 5 June 19</v>
      </c>
      <c r="J176" s="348"/>
      <c r="K176" s="348"/>
      <c r="L176" s="348"/>
      <c r="M176" s="348"/>
      <c r="N176" s="348"/>
      <c r="O176" s="348"/>
      <c r="P176" s="348"/>
      <c r="Q176" s="348"/>
      <c r="R176" s="348"/>
      <c r="S176" s="348"/>
      <c r="T176" s="348"/>
      <c r="U176" s="348"/>
      <c r="V176" s="348"/>
      <c r="W176" s="348"/>
      <c r="X176" s="348"/>
      <c r="Y176" s="348"/>
      <c r="Z176" s="348"/>
      <c r="AA176" s="348"/>
      <c r="AB176" s="348"/>
      <c r="AC176" s="348"/>
      <c r="AD176" s="348"/>
      <c r="AE176" s="415"/>
      <c r="AF176" s="415"/>
      <c r="AG176" s="415"/>
      <c r="AH176" s="415"/>
      <c r="AI176" s="415"/>
      <c r="AJ176" s="415"/>
      <c r="AK176" s="415"/>
      <c r="AL176" s="415"/>
      <c r="AM176" s="415"/>
      <c r="AN176" s="415"/>
      <c r="AO176" s="415"/>
      <c r="AP176" s="415"/>
      <c r="AQ176" s="415"/>
      <c r="AR176" s="415"/>
      <c r="AS176" s="415"/>
      <c r="AT176" s="415"/>
      <c r="AU176" s="415"/>
      <c r="AV176" s="415"/>
      <c r="AW176" s="415"/>
      <c r="AX176" s="415"/>
      <c r="AY176" s="415"/>
      <c r="AZ176" s="415"/>
      <c r="BA176" s="415"/>
      <c r="BB176" s="415"/>
      <c r="BC176" s="415"/>
      <c r="BD176" s="415"/>
      <c r="BE176" s="415"/>
      <c r="BF176" s="415"/>
      <c r="BG176" s="415"/>
      <c r="BH176" s="415"/>
      <c r="BI176" s="415"/>
      <c r="BJ176" s="415"/>
      <c r="BK176" s="415"/>
      <c r="BL176" s="415"/>
      <c r="BM176" s="415"/>
      <c r="BN176" s="415"/>
      <c r="BO176" s="415"/>
      <c r="BP176" s="415"/>
      <c r="BQ176" s="415"/>
      <c r="BR176" s="415"/>
      <c r="BS176" s="415"/>
      <c r="BT176" s="415"/>
      <c r="BU176" s="415"/>
      <c r="BV176" s="415"/>
      <c r="BW176" s="415"/>
      <c r="BX176" s="415"/>
      <c r="BY176" s="415"/>
      <c r="BZ176" s="415"/>
      <c r="CA176" s="415"/>
      <c r="CB176" s="415"/>
      <c r="CC176" s="415"/>
      <c r="CD176" s="415"/>
      <c r="CE176" s="415"/>
      <c r="CF176" s="415"/>
    </row>
    <row r="177" spans="1:84" x14ac:dyDescent="0.25">
      <c r="A177" s="77"/>
      <c r="B177" s="78"/>
      <c r="D177" s="79"/>
      <c r="E177" s="122" t="str">
        <f xml:space="preserve"> InpFor!E$24</f>
        <v>Index step month - CoS</v>
      </c>
      <c r="F177" s="653">
        <f xml:space="preserve"> InpFor!F$24</f>
        <v>4</v>
      </c>
      <c r="G177" s="122" t="str">
        <f xml:space="preserve"> InpFor!G$24</f>
        <v>month no.</v>
      </c>
      <c r="H177" s="122" t="str">
        <f xml:space="preserve"> InpFor!H$24</f>
        <v>Step up is annual</v>
      </c>
      <c r="I177" s="122" t="str">
        <f xml:space="preserve"> InpFor!I$24</f>
        <v>Email from D.Smith 5 June 19</v>
      </c>
      <c r="J177" s="348"/>
      <c r="K177" s="348"/>
      <c r="L177" s="348"/>
      <c r="M177" s="348"/>
      <c r="N177" s="348"/>
      <c r="O177" s="348"/>
      <c r="P177" s="348"/>
      <c r="Q177" s="348"/>
      <c r="R177" s="348"/>
      <c r="S177" s="348"/>
      <c r="T177" s="348"/>
      <c r="U177" s="348"/>
      <c r="V177" s="348"/>
      <c r="W177" s="348"/>
      <c r="X177" s="348"/>
      <c r="Y177" s="348"/>
      <c r="Z177" s="348"/>
      <c r="AA177" s="348"/>
      <c r="AB177" s="348"/>
      <c r="AC177" s="348"/>
      <c r="AD177" s="348"/>
      <c r="AE177" s="415"/>
      <c r="AF177" s="415"/>
      <c r="AG177" s="415"/>
      <c r="AH177" s="415"/>
      <c r="AI177" s="415"/>
      <c r="AJ177" s="415"/>
      <c r="AK177" s="415"/>
      <c r="AL177" s="415"/>
      <c r="AM177" s="415"/>
      <c r="AN177" s="415"/>
      <c r="AO177" s="415"/>
      <c r="AP177" s="415"/>
      <c r="AQ177" s="415"/>
      <c r="AR177" s="415"/>
      <c r="AS177" s="415"/>
      <c r="AT177" s="415"/>
      <c r="AU177" s="415"/>
      <c r="AV177" s="415"/>
      <c r="AW177" s="415"/>
      <c r="AX177" s="415"/>
      <c r="AY177" s="415"/>
      <c r="AZ177" s="415"/>
      <c r="BA177" s="415"/>
      <c r="BB177" s="415"/>
      <c r="BC177" s="415"/>
      <c r="BD177" s="415"/>
      <c r="BE177" s="415"/>
      <c r="BF177" s="415"/>
      <c r="BG177" s="415"/>
      <c r="BH177" s="415"/>
      <c r="BI177" s="415"/>
      <c r="BJ177" s="415"/>
      <c r="BK177" s="415"/>
      <c r="BL177" s="415"/>
      <c r="BM177" s="415"/>
      <c r="BN177" s="415"/>
      <c r="BO177" s="415"/>
      <c r="BP177" s="415"/>
      <c r="BQ177" s="415"/>
      <c r="BR177" s="415"/>
      <c r="BS177" s="415"/>
      <c r="BT177" s="415"/>
      <c r="BU177" s="415"/>
      <c r="BV177" s="415"/>
      <c r="BW177" s="415"/>
      <c r="BX177" s="415"/>
      <c r="BY177" s="415"/>
      <c r="BZ177" s="415"/>
      <c r="CA177" s="415"/>
      <c r="CB177" s="415"/>
      <c r="CC177" s="415"/>
      <c r="CD177" s="415"/>
      <c r="CE177" s="415"/>
      <c r="CF177" s="415"/>
    </row>
    <row r="178" spans="1:84" ht="4.95" customHeight="1" x14ac:dyDescent="0.25">
      <c r="A178" s="182"/>
      <c r="B178" s="179"/>
      <c r="D178" s="180"/>
      <c r="E178" s="181"/>
      <c r="F178" s="181"/>
      <c r="G178" s="181"/>
      <c r="H178" s="181"/>
      <c r="I178" s="181"/>
      <c r="AE178" s="417"/>
      <c r="AF178" s="417"/>
      <c r="AG178" s="417"/>
      <c r="AH178" s="417"/>
      <c r="AI178" s="417"/>
      <c r="AJ178" s="417"/>
      <c r="AK178" s="417"/>
      <c r="AL178" s="417"/>
      <c r="AM178" s="417"/>
      <c r="AN178" s="417"/>
      <c r="AO178" s="417"/>
      <c r="AP178" s="417"/>
      <c r="AQ178" s="417"/>
      <c r="AR178" s="417"/>
      <c r="AS178" s="417"/>
      <c r="AT178" s="417"/>
      <c r="AU178" s="417"/>
      <c r="AV178" s="417"/>
      <c r="AW178" s="417"/>
      <c r="AX178" s="417"/>
      <c r="AY178" s="417"/>
      <c r="AZ178" s="417"/>
      <c r="BA178" s="417"/>
      <c r="BB178" s="417"/>
      <c r="BC178" s="417"/>
      <c r="BD178" s="417"/>
      <c r="BE178" s="417"/>
      <c r="BF178" s="417"/>
      <c r="BG178" s="417"/>
      <c r="BH178" s="417"/>
      <c r="BI178" s="417"/>
      <c r="BJ178" s="417"/>
      <c r="BK178" s="417"/>
      <c r="BL178" s="417"/>
      <c r="BM178" s="417"/>
      <c r="BN178" s="417"/>
      <c r="BO178" s="417"/>
      <c r="BP178" s="417"/>
      <c r="BQ178" s="417"/>
      <c r="BR178" s="417"/>
      <c r="BS178" s="417"/>
      <c r="BT178" s="417"/>
      <c r="BU178" s="417"/>
      <c r="BV178" s="417"/>
      <c r="BW178" s="417"/>
      <c r="BX178" s="417"/>
      <c r="BY178" s="417"/>
      <c r="BZ178" s="417"/>
      <c r="CA178" s="417"/>
      <c r="CB178" s="417"/>
      <c r="CC178" s="417"/>
      <c r="CD178" s="417"/>
      <c r="CE178" s="417"/>
      <c r="CF178" s="417"/>
    </row>
    <row r="179" spans="1:84" x14ac:dyDescent="0.25">
      <c r="A179" s="182"/>
      <c r="B179" s="179"/>
      <c r="D179" s="180"/>
      <c r="E179" s="181" t="str">
        <f xml:space="preserve"> "Last index step months before/on model start - " &amp; InpFor!$E11</f>
        <v>Last index step months before/on model start - Revenue</v>
      </c>
      <c r="F179" s="649">
        <f xml:space="preserve"> IF(F$173 &gt;= F176, $F$173 - F176, F$173 + F$174 - F176)</f>
        <v>7</v>
      </c>
      <c r="G179" s="181" t="s">
        <v>24</v>
      </c>
      <c r="H179" s="181"/>
      <c r="I179" s="181"/>
      <c r="AE179" s="417"/>
      <c r="AF179" s="417"/>
      <c r="AG179" s="417"/>
      <c r="AH179" s="417"/>
      <c r="AI179" s="417"/>
      <c r="AJ179" s="417"/>
      <c r="AK179" s="417"/>
      <c r="AL179" s="417"/>
      <c r="AM179" s="417"/>
      <c r="AN179" s="417"/>
      <c r="AO179" s="417"/>
      <c r="AP179" s="417"/>
      <c r="AQ179" s="417"/>
      <c r="AR179" s="417"/>
      <c r="AS179" s="417"/>
      <c r="AT179" s="417"/>
      <c r="AU179" s="417"/>
      <c r="AV179" s="417"/>
      <c r="AW179" s="417"/>
      <c r="AX179" s="417"/>
      <c r="AY179" s="417"/>
      <c r="AZ179" s="417"/>
      <c r="BA179" s="417"/>
      <c r="BB179" s="417"/>
      <c r="BC179" s="417"/>
      <c r="BD179" s="417"/>
      <c r="BE179" s="417"/>
      <c r="BF179" s="417"/>
      <c r="BG179" s="417"/>
      <c r="BH179" s="417"/>
      <c r="BI179" s="417"/>
      <c r="BJ179" s="417"/>
      <c r="BK179" s="417"/>
      <c r="BL179" s="417"/>
      <c r="BM179" s="417"/>
      <c r="BN179" s="417"/>
      <c r="BO179" s="417"/>
      <c r="BP179" s="417"/>
      <c r="BQ179" s="417"/>
      <c r="BR179" s="417"/>
      <c r="BS179" s="417"/>
      <c r="BT179" s="417"/>
      <c r="BU179" s="417"/>
      <c r="BV179" s="417"/>
      <c r="BW179" s="417"/>
      <c r="BX179" s="417"/>
      <c r="BY179" s="417"/>
      <c r="BZ179" s="417"/>
      <c r="CA179" s="417"/>
      <c r="CB179" s="417"/>
      <c r="CC179" s="417"/>
      <c r="CD179" s="417"/>
      <c r="CE179" s="417"/>
      <c r="CF179" s="417"/>
    </row>
    <row r="180" spans="1:84" x14ac:dyDescent="0.25">
      <c r="A180" s="182"/>
      <c r="B180" s="179"/>
      <c r="D180" s="180"/>
      <c r="E180" s="335" t="str">
        <f xml:space="preserve"> "Last index step months before/on model start - " &amp; InpFor!$E12</f>
        <v>Last index step months before/on model start - CoS</v>
      </c>
      <c r="F180" s="649">
        <f xml:space="preserve"> IF(F$173 &gt;= F177, $F$173 - F177, F$173 + F$174 - F177)</f>
        <v>11</v>
      </c>
      <c r="G180" s="181" t="s">
        <v>24</v>
      </c>
      <c r="H180" s="181"/>
      <c r="I180" s="181"/>
      <c r="AE180" s="417"/>
      <c r="AF180" s="417"/>
      <c r="AG180" s="417"/>
      <c r="AH180" s="417"/>
      <c r="AI180" s="417"/>
      <c r="AJ180" s="417"/>
      <c r="AK180" s="417"/>
      <c r="AL180" s="417"/>
      <c r="AM180" s="417"/>
      <c r="AN180" s="417"/>
      <c r="AO180" s="417"/>
      <c r="AP180" s="417"/>
      <c r="AQ180" s="417"/>
      <c r="AR180" s="417"/>
      <c r="AS180" s="417"/>
      <c r="AT180" s="417"/>
      <c r="AU180" s="417"/>
      <c r="AV180" s="417"/>
      <c r="AW180" s="417"/>
      <c r="AX180" s="417"/>
      <c r="AY180" s="417"/>
      <c r="AZ180" s="417"/>
      <c r="BA180" s="417"/>
      <c r="BB180" s="417"/>
      <c r="BC180" s="417"/>
      <c r="BD180" s="417"/>
      <c r="BE180" s="417"/>
      <c r="BF180" s="417"/>
      <c r="BG180" s="417"/>
      <c r="BH180" s="417"/>
      <c r="BI180" s="417"/>
      <c r="BJ180" s="417"/>
      <c r="BK180" s="417"/>
      <c r="BL180" s="417"/>
      <c r="BM180" s="417"/>
      <c r="BN180" s="417"/>
      <c r="BO180" s="417"/>
      <c r="BP180" s="417"/>
      <c r="BQ180" s="417"/>
      <c r="BR180" s="417"/>
      <c r="BS180" s="417"/>
      <c r="BT180" s="417"/>
      <c r="BU180" s="417"/>
      <c r="BV180" s="417"/>
      <c r="BW180" s="417"/>
      <c r="BX180" s="417"/>
      <c r="BY180" s="417"/>
      <c r="BZ180" s="417"/>
      <c r="CA180" s="417"/>
      <c r="CB180" s="417"/>
      <c r="CC180" s="417"/>
      <c r="CD180" s="417"/>
      <c r="CE180" s="417"/>
      <c r="CF180" s="417"/>
    </row>
    <row r="181" spans="1:84" x14ac:dyDescent="0.25">
      <c r="A181" s="182"/>
      <c r="B181" s="179"/>
      <c r="D181" s="180"/>
      <c r="E181" s="181"/>
      <c r="F181" s="181"/>
      <c r="G181" s="181"/>
      <c r="H181" s="181"/>
      <c r="I181" s="181"/>
      <c r="AE181" s="417"/>
      <c r="AF181" s="417"/>
      <c r="AG181" s="417"/>
      <c r="AH181" s="417"/>
      <c r="AI181" s="417"/>
      <c r="AJ181" s="417"/>
      <c r="AK181" s="417"/>
      <c r="AL181" s="417"/>
      <c r="AM181" s="417"/>
      <c r="AN181" s="417"/>
      <c r="AO181" s="417"/>
      <c r="AP181" s="417"/>
      <c r="AQ181" s="417"/>
      <c r="AR181" s="417"/>
      <c r="AS181" s="417"/>
      <c r="AT181" s="417"/>
      <c r="AU181" s="417"/>
      <c r="AV181" s="417"/>
      <c r="AW181" s="417"/>
      <c r="AX181" s="417"/>
      <c r="AY181" s="417"/>
      <c r="AZ181" s="417"/>
      <c r="BA181" s="417"/>
      <c r="BB181" s="417"/>
      <c r="BC181" s="417"/>
      <c r="BD181" s="417"/>
      <c r="BE181" s="417"/>
      <c r="BF181" s="417"/>
      <c r="BG181" s="417"/>
      <c r="BH181" s="417"/>
      <c r="BI181" s="417"/>
      <c r="BJ181" s="417"/>
      <c r="BK181" s="417"/>
      <c r="BL181" s="417"/>
      <c r="BM181" s="417"/>
      <c r="BN181" s="417"/>
      <c r="BO181" s="417"/>
      <c r="BP181" s="417"/>
      <c r="BQ181" s="417"/>
      <c r="BR181" s="417"/>
      <c r="BS181" s="417"/>
      <c r="BT181" s="417"/>
      <c r="BU181" s="417"/>
      <c r="BV181" s="417"/>
      <c r="BW181" s="417"/>
      <c r="BX181" s="417"/>
      <c r="BY181" s="417"/>
      <c r="BZ181" s="417"/>
      <c r="CA181" s="417"/>
      <c r="CB181" s="417"/>
      <c r="CC181" s="417"/>
      <c r="CD181" s="417"/>
      <c r="CE181" s="417"/>
      <c r="CF181" s="417"/>
    </row>
    <row r="182" spans="1:84" x14ac:dyDescent="0.25">
      <c r="A182" s="206"/>
      <c r="B182" s="207"/>
      <c r="C182" s="203"/>
      <c r="D182" s="208"/>
      <c r="E182" s="207" t="str">
        <f>E$23</f>
        <v>Opening balance sheet period beginning</v>
      </c>
      <c r="F182" s="207">
        <f t="shared" ref="F182:I182" si="109">F$23</f>
        <v>43160</v>
      </c>
      <c r="G182" s="207" t="str">
        <f t="shared" si="109"/>
        <v>date</v>
      </c>
      <c r="H182" s="207">
        <f t="shared" si="109"/>
        <v>0</v>
      </c>
      <c r="I182" s="207">
        <f t="shared" si="109"/>
        <v>0</v>
      </c>
      <c r="J182" s="241"/>
      <c r="K182" s="241"/>
      <c r="L182" s="241"/>
      <c r="M182" s="241"/>
      <c r="N182" s="241"/>
      <c r="O182" s="241"/>
      <c r="P182" s="241"/>
      <c r="Q182" s="241"/>
      <c r="R182" s="241"/>
      <c r="S182" s="241"/>
      <c r="T182" s="241"/>
      <c r="U182" s="241"/>
      <c r="V182" s="241"/>
      <c r="W182" s="241"/>
      <c r="X182" s="241"/>
      <c r="Y182" s="241"/>
      <c r="Z182" s="241"/>
      <c r="AA182" s="241"/>
      <c r="AB182" s="241"/>
      <c r="AC182" s="241"/>
      <c r="AD182" s="241"/>
      <c r="AE182" s="241"/>
      <c r="AF182" s="241"/>
      <c r="AG182" s="241"/>
      <c r="AH182" s="241"/>
      <c r="AI182" s="241"/>
      <c r="AJ182" s="241"/>
      <c r="AK182" s="241"/>
      <c r="AL182" s="241"/>
      <c r="AM182" s="241"/>
      <c r="AN182" s="241"/>
      <c r="AO182" s="241"/>
      <c r="AP182" s="241"/>
      <c r="AQ182" s="241"/>
      <c r="AR182" s="241"/>
      <c r="AS182" s="241"/>
      <c r="AT182" s="241"/>
      <c r="AU182" s="241"/>
      <c r="AV182" s="241"/>
      <c r="AW182" s="241"/>
      <c r="AX182" s="241"/>
      <c r="AY182" s="241"/>
      <c r="AZ182" s="241"/>
      <c r="BA182" s="241"/>
      <c r="BB182" s="241"/>
      <c r="BC182" s="241"/>
      <c r="BD182" s="241"/>
      <c r="BE182" s="241"/>
      <c r="BF182" s="241"/>
      <c r="BG182" s="241"/>
      <c r="BH182" s="241"/>
      <c r="BI182" s="241"/>
      <c r="BJ182" s="241"/>
      <c r="BK182" s="241"/>
      <c r="BL182" s="241"/>
      <c r="BM182" s="241"/>
      <c r="BN182" s="241"/>
      <c r="BO182" s="241"/>
      <c r="BP182" s="241"/>
      <c r="BQ182" s="241"/>
      <c r="BR182" s="241"/>
      <c r="BS182" s="241"/>
      <c r="BT182" s="241"/>
      <c r="BU182" s="241"/>
      <c r="BV182" s="241"/>
      <c r="BW182" s="241"/>
      <c r="BX182" s="241"/>
      <c r="BY182" s="241"/>
      <c r="BZ182" s="241"/>
      <c r="CA182" s="241"/>
      <c r="CB182" s="241"/>
      <c r="CC182" s="241"/>
      <c r="CD182" s="241"/>
      <c r="CE182" s="241"/>
      <c r="CF182" s="241"/>
    </row>
    <row r="183" spans="1:84" ht="4.95" customHeight="1" x14ac:dyDescent="0.25">
      <c r="A183" s="182"/>
      <c r="B183" s="179"/>
      <c r="D183" s="180"/>
      <c r="E183" s="181"/>
      <c r="F183" s="181"/>
      <c r="G183" s="181"/>
      <c r="H183" s="181"/>
      <c r="I183" s="181"/>
      <c r="AE183" s="417"/>
      <c r="AF183" s="417"/>
      <c r="AG183" s="417"/>
      <c r="AH183" s="417"/>
      <c r="AI183" s="417"/>
      <c r="AJ183" s="417"/>
      <c r="AK183" s="417"/>
      <c r="AL183" s="417"/>
      <c r="AM183" s="417"/>
      <c r="AN183" s="417"/>
      <c r="AO183" s="417"/>
      <c r="AP183" s="417"/>
      <c r="AQ183" s="417"/>
      <c r="AR183" s="417"/>
      <c r="AS183" s="417"/>
      <c r="AT183" s="417"/>
      <c r="AU183" s="417"/>
      <c r="AV183" s="417"/>
      <c r="AW183" s="417"/>
      <c r="AX183" s="417"/>
      <c r="AY183" s="417"/>
      <c r="AZ183" s="417"/>
      <c r="BA183" s="417"/>
      <c r="BB183" s="417"/>
      <c r="BC183" s="417"/>
      <c r="BD183" s="417"/>
      <c r="BE183" s="417"/>
      <c r="BF183" s="417"/>
      <c r="BG183" s="417"/>
      <c r="BH183" s="417"/>
      <c r="BI183" s="417"/>
      <c r="BJ183" s="417"/>
      <c r="BK183" s="417"/>
      <c r="BL183" s="417"/>
      <c r="BM183" s="417"/>
      <c r="BN183" s="417"/>
      <c r="BO183" s="417"/>
      <c r="BP183" s="417"/>
      <c r="BQ183" s="417"/>
      <c r="BR183" s="417"/>
      <c r="BS183" s="417"/>
      <c r="BT183" s="417"/>
      <c r="BU183" s="417"/>
      <c r="BV183" s="417"/>
      <c r="BW183" s="417"/>
      <c r="BX183" s="417"/>
      <c r="BY183" s="417"/>
      <c r="BZ183" s="417"/>
      <c r="CA183" s="417"/>
      <c r="CB183" s="417"/>
      <c r="CC183" s="417"/>
      <c r="CD183" s="417"/>
      <c r="CE183" s="417"/>
      <c r="CF183" s="417"/>
    </row>
    <row r="184" spans="1:84" x14ac:dyDescent="0.25">
      <c r="A184" s="182"/>
      <c r="B184" s="179"/>
      <c r="D184" s="180"/>
      <c r="E184" s="181" t="str">
        <f xml:space="preserve"> E$179</f>
        <v>Last index step months before/on model start - Revenue</v>
      </c>
      <c r="F184" s="649">
        <f xml:space="preserve"> F$179</f>
        <v>7</v>
      </c>
      <c r="G184" s="181" t="str">
        <f xml:space="preserve"> G$179</f>
        <v>month no.</v>
      </c>
      <c r="H184" s="181"/>
      <c r="I184" s="181"/>
      <c r="AE184" s="417"/>
      <c r="AF184" s="417"/>
      <c r="AG184" s="417"/>
      <c r="AH184" s="417"/>
      <c r="AI184" s="417"/>
      <c r="AJ184" s="417"/>
      <c r="AK184" s="417"/>
      <c r="AL184" s="417"/>
      <c r="AM184" s="417"/>
      <c r="AN184" s="417"/>
      <c r="AO184" s="417"/>
      <c r="AP184" s="417"/>
      <c r="AQ184" s="417"/>
      <c r="AR184" s="417"/>
      <c r="AS184" s="417"/>
      <c r="AT184" s="417"/>
      <c r="AU184" s="417"/>
      <c r="AV184" s="417"/>
      <c r="AW184" s="417"/>
      <c r="AX184" s="417"/>
      <c r="AY184" s="417"/>
      <c r="AZ184" s="417"/>
      <c r="BA184" s="417"/>
      <c r="BB184" s="417"/>
      <c r="BC184" s="417"/>
      <c r="BD184" s="417"/>
      <c r="BE184" s="417"/>
      <c r="BF184" s="417"/>
      <c r="BG184" s="417"/>
      <c r="BH184" s="417"/>
      <c r="BI184" s="417"/>
      <c r="BJ184" s="417"/>
      <c r="BK184" s="417"/>
      <c r="BL184" s="417"/>
      <c r="BM184" s="417"/>
      <c r="BN184" s="417"/>
      <c r="BO184" s="417"/>
      <c r="BP184" s="417"/>
      <c r="BQ184" s="417"/>
      <c r="BR184" s="417"/>
      <c r="BS184" s="417"/>
      <c r="BT184" s="417"/>
      <c r="BU184" s="417"/>
      <c r="BV184" s="417"/>
      <c r="BW184" s="417"/>
      <c r="BX184" s="417"/>
      <c r="BY184" s="417"/>
      <c r="BZ184" s="417"/>
      <c r="CA184" s="417"/>
      <c r="CB184" s="417"/>
      <c r="CC184" s="417"/>
      <c r="CD184" s="417"/>
      <c r="CE184" s="417"/>
      <c r="CF184" s="417"/>
    </row>
    <row r="185" spans="1:84" x14ac:dyDescent="0.25">
      <c r="A185" s="182"/>
      <c r="B185" s="179"/>
      <c r="D185" s="180"/>
      <c r="E185" s="181" t="str">
        <f xml:space="preserve"> E$180</f>
        <v>Last index step months before/on model start - CoS</v>
      </c>
      <c r="F185" s="649">
        <f xml:space="preserve"> F$180</f>
        <v>11</v>
      </c>
      <c r="G185" s="181" t="str">
        <f xml:space="preserve"> G$180</f>
        <v>month no.</v>
      </c>
      <c r="H185" s="181"/>
      <c r="I185" s="181"/>
      <c r="AE185" s="417"/>
      <c r="AF185" s="417"/>
      <c r="AG185" s="417"/>
      <c r="AH185" s="417"/>
      <c r="AI185" s="417"/>
      <c r="AJ185" s="417"/>
      <c r="AK185" s="417"/>
      <c r="AL185" s="417"/>
      <c r="AM185" s="417"/>
      <c r="AN185" s="417"/>
      <c r="AO185" s="417"/>
      <c r="AP185" s="417"/>
      <c r="AQ185" s="417"/>
      <c r="AR185" s="417"/>
      <c r="AS185" s="417"/>
      <c r="AT185" s="417"/>
      <c r="AU185" s="417"/>
      <c r="AV185" s="417"/>
      <c r="AW185" s="417"/>
      <c r="AX185" s="417"/>
      <c r="AY185" s="417"/>
      <c r="AZ185" s="417"/>
      <c r="BA185" s="417"/>
      <c r="BB185" s="417"/>
      <c r="BC185" s="417"/>
      <c r="BD185" s="417"/>
      <c r="BE185" s="417"/>
      <c r="BF185" s="417"/>
      <c r="BG185" s="417"/>
      <c r="BH185" s="417"/>
      <c r="BI185" s="417"/>
      <c r="BJ185" s="417"/>
      <c r="BK185" s="417"/>
      <c r="BL185" s="417"/>
      <c r="BM185" s="417"/>
      <c r="BN185" s="417"/>
      <c r="BO185" s="417"/>
      <c r="BP185" s="417"/>
      <c r="BQ185" s="417"/>
      <c r="BR185" s="417"/>
      <c r="BS185" s="417"/>
      <c r="BT185" s="417"/>
      <c r="BU185" s="417"/>
      <c r="BV185" s="417"/>
      <c r="BW185" s="417"/>
      <c r="BX185" s="417"/>
      <c r="BY185" s="417"/>
      <c r="BZ185" s="417"/>
      <c r="CA185" s="417"/>
      <c r="CB185" s="417"/>
      <c r="CC185" s="417"/>
      <c r="CD185" s="417"/>
      <c r="CE185" s="417"/>
      <c r="CF185" s="417"/>
    </row>
    <row r="186" spans="1:84" ht="4.95" customHeight="1" x14ac:dyDescent="0.25">
      <c r="A186" s="182"/>
      <c r="B186" s="179"/>
      <c r="D186" s="180"/>
      <c r="E186" s="181"/>
      <c r="F186" s="181"/>
      <c r="G186" s="181"/>
      <c r="H186" s="181"/>
      <c r="I186" s="181"/>
      <c r="AE186" s="417"/>
      <c r="AF186" s="417"/>
      <c r="AG186" s="417"/>
      <c r="AH186" s="417"/>
      <c r="AI186" s="417"/>
      <c r="AJ186" s="417"/>
      <c r="AK186" s="417"/>
      <c r="AL186" s="417"/>
      <c r="AM186" s="417"/>
      <c r="AN186" s="417"/>
      <c r="AO186" s="417"/>
      <c r="AP186" s="417"/>
      <c r="AQ186" s="417"/>
      <c r="AR186" s="417"/>
      <c r="AS186" s="417"/>
      <c r="AT186" s="417"/>
      <c r="AU186" s="417"/>
      <c r="AV186" s="417"/>
      <c r="AW186" s="417"/>
      <c r="AX186" s="417"/>
      <c r="AY186" s="417"/>
      <c r="AZ186" s="417"/>
      <c r="BA186" s="417"/>
      <c r="BB186" s="417"/>
      <c r="BC186" s="417"/>
      <c r="BD186" s="417"/>
      <c r="BE186" s="417"/>
      <c r="BF186" s="417"/>
      <c r="BG186" s="417"/>
      <c r="BH186" s="417"/>
      <c r="BI186" s="417"/>
      <c r="BJ186" s="417"/>
      <c r="BK186" s="417"/>
      <c r="BL186" s="417"/>
      <c r="BM186" s="417"/>
      <c r="BN186" s="417"/>
      <c r="BO186" s="417"/>
      <c r="BP186" s="417"/>
      <c r="BQ186" s="417"/>
      <c r="BR186" s="417"/>
      <c r="BS186" s="417"/>
      <c r="BT186" s="417"/>
      <c r="BU186" s="417"/>
      <c r="BV186" s="417"/>
      <c r="BW186" s="417"/>
      <c r="BX186" s="417"/>
      <c r="BY186" s="417"/>
      <c r="BZ186" s="417"/>
      <c r="CA186" s="417"/>
      <c r="CB186" s="417"/>
      <c r="CC186" s="417"/>
      <c r="CD186" s="417"/>
      <c r="CE186" s="417"/>
      <c r="CF186" s="417"/>
    </row>
    <row r="187" spans="1:84" x14ac:dyDescent="0.25">
      <c r="A187" s="182"/>
      <c r="B187" s="179"/>
      <c r="D187" s="180"/>
      <c r="E187" s="181" t="str">
        <f xml:space="preserve"> "First index step date applicable to timeline - "&amp; InpFor!$E11</f>
        <v>First index step date applicable to timeline - Revenue</v>
      </c>
      <c r="F187" s="159">
        <f xml:space="preserve"> EOMONTH($F$182, -F184 - 1) + 1</f>
        <v>42948</v>
      </c>
      <c r="G187" s="181" t="s">
        <v>2</v>
      </c>
      <c r="H187" s="181"/>
      <c r="I187" s="181"/>
      <c r="AE187" s="420"/>
      <c r="AF187" s="420"/>
      <c r="AG187" s="420"/>
      <c r="AH187" s="420"/>
      <c r="AI187" s="420"/>
      <c r="AJ187" s="420"/>
      <c r="AK187" s="420"/>
      <c r="AL187" s="420"/>
      <c r="AM187" s="420"/>
      <c r="AN187" s="420"/>
      <c r="AO187" s="420"/>
      <c r="AP187" s="420"/>
      <c r="AQ187" s="420"/>
      <c r="AR187" s="420"/>
      <c r="AS187" s="420"/>
      <c r="AT187" s="420"/>
      <c r="AU187" s="420"/>
      <c r="AV187" s="420"/>
      <c r="AW187" s="420"/>
      <c r="AX187" s="420"/>
      <c r="AY187" s="420"/>
      <c r="AZ187" s="420"/>
      <c r="BA187" s="420"/>
      <c r="BB187" s="420"/>
      <c r="BC187" s="420"/>
      <c r="BD187" s="420"/>
      <c r="BE187" s="420"/>
      <c r="BF187" s="420"/>
      <c r="BG187" s="420"/>
      <c r="BH187" s="420"/>
      <c r="BI187" s="420"/>
      <c r="BJ187" s="420"/>
      <c r="BK187" s="420"/>
      <c r="BL187" s="420"/>
      <c r="BM187" s="420"/>
      <c r="BN187" s="420"/>
      <c r="BO187" s="420"/>
      <c r="BP187" s="420"/>
      <c r="BQ187" s="420"/>
      <c r="BR187" s="420"/>
      <c r="BS187" s="420"/>
      <c r="BT187" s="420"/>
      <c r="BU187" s="420"/>
      <c r="BV187" s="420"/>
      <c r="BW187" s="420"/>
      <c r="BX187" s="420"/>
      <c r="BY187" s="420"/>
      <c r="BZ187" s="420"/>
      <c r="CA187" s="420"/>
      <c r="CB187" s="420"/>
      <c r="CC187" s="420"/>
      <c r="CD187" s="420"/>
      <c r="CE187" s="420"/>
      <c r="CF187" s="420"/>
    </row>
    <row r="188" spans="1:84" x14ac:dyDescent="0.25">
      <c r="A188" s="182"/>
      <c r="B188" s="179"/>
      <c r="D188" s="180"/>
      <c r="E188" s="335" t="str">
        <f xml:space="preserve"> "First index step date applicable to timeline - "&amp; InpFor!$E12</f>
        <v>First index step date applicable to timeline - CoS</v>
      </c>
      <c r="F188" s="159">
        <f xml:space="preserve"> EOMONTH($F$182, -F185 - 1) + 1</f>
        <v>42826</v>
      </c>
      <c r="G188" s="181" t="s">
        <v>2</v>
      </c>
      <c r="H188" s="181"/>
      <c r="I188" s="181"/>
      <c r="AE188" s="420"/>
      <c r="AF188" s="420"/>
      <c r="AG188" s="420"/>
      <c r="AH188" s="420"/>
      <c r="AI188" s="420"/>
      <c r="AJ188" s="420"/>
      <c r="AK188" s="420"/>
      <c r="AL188" s="420"/>
      <c r="AM188" s="420"/>
      <c r="AN188" s="420"/>
      <c r="AO188" s="420"/>
      <c r="AP188" s="420"/>
      <c r="AQ188" s="420"/>
      <c r="AR188" s="420"/>
      <c r="AS188" s="420"/>
      <c r="AT188" s="420"/>
      <c r="AU188" s="420"/>
      <c r="AV188" s="420"/>
      <c r="AW188" s="420"/>
      <c r="AX188" s="420"/>
      <c r="AY188" s="420"/>
      <c r="AZ188" s="420"/>
      <c r="BA188" s="420"/>
      <c r="BB188" s="420"/>
      <c r="BC188" s="420"/>
      <c r="BD188" s="420"/>
      <c r="BE188" s="420"/>
      <c r="BF188" s="420"/>
      <c r="BG188" s="420"/>
      <c r="BH188" s="420"/>
      <c r="BI188" s="420"/>
      <c r="BJ188" s="420"/>
      <c r="BK188" s="420"/>
      <c r="BL188" s="420"/>
      <c r="BM188" s="420"/>
      <c r="BN188" s="420"/>
      <c r="BO188" s="420"/>
      <c r="BP188" s="420"/>
      <c r="BQ188" s="420"/>
      <c r="BR188" s="420"/>
      <c r="BS188" s="420"/>
      <c r="BT188" s="420"/>
      <c r="BU188" s="420"/>
      <c r="BV188" s="420"/>
      <c r="BW188" s="420"/>
      <c r="BX188" s="420"/>
      <c r="BY188" s="420"/>
      <c r="BZ188" s="420"/>
      <c r="CA188" s="420"/>
      <c r="CB188" s="420"/>
      <c r="CC188" s="420"/>
      <c r="CD188" s="420"/>
      <c r="CE188" s="420"/>
      <c r="CF188" s="420"/>
    </row>
    <row r="189" spans="1:84" x14ac:dyDescent="0.25">
      <c r="A189" s="185"/>
      <c r="B189" s="185"/>
      <c r="C189" s="185"/>
      <c r="D189" s="144"/>
      <c r="E189" s="145"/>
      <c r="F189" s="145"/>
      <c r="G189" s="145"/>
      <c r="H189" s="145"/>
      <c r="I189" s="145"/>
      <c r="J189" s="342"/>
      <c r="K189" s="342"/>
      <c r="L189" s="342"/>
      <c r="M189" s="342"/>
      <c r="N189" s="342"/>
      <c r="O189" s="342"/>
      <c r="P189" s="342"/>
      <c r="Q189" s="342"/>
      <c r="R189" s="342"/>
      <c r="S189" s="342"/>
      <c r="T189" s="342"/>
      <c r="U189" s="342"/>
      <c r="V189" s="342"/>
      <c r="W189" s="342"/>
      <c r="X189" s="342"/>
      <c r="Y189" s="342"/>
      <c r="Z189" s="342"/>
      <c r="AA189" s="342"/>
      <c r="AB189" s="342"/>
      <c r="AC189" s="342"/>
      <c r="AD189" s="342"/>
      <c r="AE189" s="342"/>
      <c r="AF189" s="342"/>
      <c r="AG189" s="342"/>
      <c r="AH189" s="342"/>
      <c r="AI189" s="342"/>
      <c r="AJ189" s="342"/>
      <c r="AK189" s="342"/>
      <c r="AL189" s="342"/>
      <c r="AM189" s="342"/>
      <c r="AN189" s="342"/>
      <c r="AO189" s="342"/>
      <c r="AP189" s="342"/>
      <c r="AQ189" s="342"/>
      <c r="AR189" s="342"/>
      <c r="AS189" s="342"/>
      <c r="AT189" s="342"/>
      <c r="AU189" s="342"/>
      <c r="AV189" s="342"/>
      <c r="AW189" s="342"/>
      <c r="AX189" s="342"/>
      <c r="AY189" s="342"/>
      <c r="AZ189" s="342"/>
      <c r="BA189" s="342"/>
      <c r="BB189" s="342"/>
      <c r="BC189" s="342"/>
      <c r="BD189" s="342"/>
      <c r="BE189" s="342"/>
      <c r="BF189" s="342"/>
      <c r="BG189" s="342"/>
      <c r="BH189" s="342"/>
      <c r="BI189" s="342"/>
      <c r="BJ189" s="342"/>
      <c r="BK189" s="342"/>
      <c r="BL189" s="342"/>
      <c r="BM189" s="342"/>
      <c r="BN189" s="342"/>
      <c r="BO189" s="342"/>
      <c r="BP189" s="342"/>
      <c r="BQ189" s="342"/>
      <c r="BR189" s="342"/>
      <c r="BS189" s="342"/>
      <c r="BT189" s="342"/>
      <c r="BU189" s="342"/>
      <c r="BV189" s="342"/>
      <c r="BW189" s="342"/>
      <c r="BX189" s="342"/>
      <c r="BY189" s="342"/>
      <c r="BZ189" s="342"/>
      <c r="CA189" s="342"/>
      <c r="CB189" s="342"/>
      <c r="CC189" s="342"/>
      <c r="CD189" s="342"/>
      <c r="CE189" s="342"/>
      <c r="CF189" s="342"/>
    </row>
    <row r="190" spans="1:84" x14ac:dyDescent="0.25">
      <c r="A190" s="185"/>
      <c r="B190" s="185"/>
      <c r="C190" s="185"/>
      <c r="D190" s="144"/>
      <c r="E190" s="145"/>
      <c r="F190" s="145"/>
      <c r="G190" s="145"/>
      <c r="H190" s="145"/>
      <c r="I190" s="145"/>
      <c r="J190" s="342"/>
      <c r="K190" s="342"/>
      <c r="L190" s="342"/>
      <c r="M190" s="342"/>
      <c r="N190" s="342"/>
      <c r="O190" s="342"/>
      <c r="P190" s="342"/>
      <c r="Q190" s="342"/>
      <c r="R190" s="342"/>
      <c r="S190" s="342"/>
      <c r="T190" s="342"/>
      <c r="U190" s="342"/>
      <c r="V190" s="342"/>
      <c r="W190" s="342"/>
      <c r="X190" s="342"/>
      <c r="Y190" s="342"/>
      <c r="Z190" s="342"/>
      <c r="AA190" s="342"/>
      <c r="AB190" s="342"/>
      <c r="AC190" s="342"/>
      <c r="AD190" s="342"/>
      <c r="AE190" s="342"/>
      <c r="AF190" s="342"/>
      <c r="AG190" s="342"/>
      <c r="AH190" s="342"/>
      <c r="AI190" s="342"/>
      <c r="AJ190" s="342"/>
      <c r="AK190" s="342"/>
      <c r="AL190" s="342"/>
      <c r="AM190" s="342"/>
      <c r="AN190" s="342"/>
      <c r="AO190" s="342"/>
      <c r="AP190" s="342"/>
      <c r="AQ190" s="342"/>
      <c r="AR190" s="342"/>
      <c r="AS190" s="342"/>
      <c r="AT190" s="342"/>
      <c r="AU190" s="342"/>
      <c r="AV190" s="342"/>
      <c r="AW190" s="342"/>
      <c r="AX190" s="342"/>
      <c r="AY190" s="342"/>
      <c r="AZ190" s="342"/>
      <c r="BA190" s="342"/>
      <c r="BB190" s="342"/>
      <c r="BC190" s="342"/>
      <c r="BD190" s="342"/>
      <c r="BE190" s="342"/>
      <c r="BF190" s="342"/>
      <c r="BG190" s="342"/>
      <c r="BH190" s="342"/>
      <c r="BI190" s="342"/>
      <c r="BJ190" s="342"/>
      <c r="BK190" s="342"/>
      <c r="BL190" s="342"/>
      <c r="BM190" s="342"/>
      <c r="BN190" s="342"/>
      <c r="BO190" s="342"/>
      <c r="BP190" s="342"/>
      <c r="BQ190" s="342"/>
      <c r="BR190" s="342"/>
      <c r="BS190" s="342"/>
      <c r="BT190" s="342"/>
      <c r="BU190" s="342"/>
      <c r="BV190" s="342"/>
      <c r="BW190" s="342"/>
      <c r="BX190" s="342"/>
      <c r="BY190" s="342"/>
      <c r="BZ190" s="342"/>
      <c r="CA190" s="342"/>
      <c r="CB190" s="342"/>
      <c r="CC190" s="342"/>
      <c r="CD190" s="342"/>
      <c r="CE190" s="342"/>
      <c r="CF190" s="342"/>
    </row>
    <row r="191" spans="1:84" x14ac:dyDescent="0.25">
      <c r="A191" s="182"/>
      <c r="B191" s="178"/>
      <c r="C191" s="179" t="s">
        <v>85</v>
      </c>
      <c r="D191" s="180"/>
      <c r="E191" s="184"/>
      <c r="F191" s="181"/>
      <c r="G191" s="184"/>
      <c r="H191" s="184"/>
      <c r="I191" s="184"/>
      <c r="J191" s="344"/>
      <c r="K191" s="344"/>
      <c r="L191" s="416"/>
      <c r="M191" s="416"/>
      <c r="N191" s="416"/>
      <c r="O191" s="416"/>
      <c r="P191" s="416"/>
      <c r="Q191" s="416"/>
      <c r="R191" s="416"/>
      <c r="S191" s="416"/>
      <c r="T191" s="416"/>
      <c r="U191" s="416"/>
      <c r="V191" s="416"/>
      <c r="W191" s="416"/>
      <c r="X191" s="416"/>
      <c r="Y191" s="416"/>
      <c r="Z191" s="416"/>
      <c r="AA191" s="416"/>
      <c r="AB191" s="416"/>
      <c r="AC191" s="416"/>
      <c r="AD191" s="416"/>
      <c r="AE191" s="416"/>
      <c r="AF191" s="416"/>
      <c r="AG191" s="416"/>
      <c r="AH191" s="416"/>
      <c r="AI191" s="416"/>
      <c r="AJ191" s="417"/>
      <c r="AK191" s="417"/>
      <c r="AL191" s="417"/>
      <c r="AM191" s="417"/>
      <c r="AN191" s="417"/>
      <c r="AO191" s="417"/>
      <c r="AP191" s="417"/>
      <c r="AQ191" s="417"/>
      <c r="AR191" s="417"/>
      <c r="AS191" s="417"/>
      <c r="AT191" s="417"/>
      <c r="AU191" s="417"/>
      <c r="AV191" s="417"/>
      <c r="AW191" s="417"/>
      <c r="AX191" s="417"/>
      <c r="AY191" s="417"/>
      <c r="AZ191" s="417"/>
      <c r="BA191" s="417"/>
      <c r="BB191" s="417"/>
      <c r="BC191" s="417"/>
      <c r="BD191" s="417"/>
      <c r="BE191" s="417"/>
      <c r="BF191" s="417"/>
      <c r="BG191" s="417"/>
      <c r="BH191" s="417"/>
      <c r="BI191" s="417"/>
      <c r="BJ191" s="417"/>
      <c r="BK191" s="417"/>
      <c r="BL191" s="417"/>
      <c r="BM191" s="417"/>
      <c r="BN191" s="417"/>
      <c r="BO191" s="417"/>
      <c r="BP191" s="417"/>
      <c r="BQ191" s="417"/>
      <c r="BR191" s="417"/>
      <c r="BS191" s="417"/>
      <c r="BT191" s="417"/>
      <c r="BU191" s="417"/>
      <c r="BV191" s="417"/>
      <c r="BW191" s="417"/>
      <c r="BX191" s="417"/>
      <c r="BY191" s="417"/>
      <c r="BZ191" s="417"/>
      <c r="CA191" s="417"/>
      <c r="CB191" s="417"/>
      <c r="CC191" s="417"/>
      <c r="CD191" s="417"/>
      <c r="CE191" s="417"/>
      <c r="CF191" s="417"/>
    </row>
    <row r="192" spans="1:84" x14ac:dyDescent="0.25">
      <c r="A192" s="182"/>
      <c r="B192" s="178"/>
      <c r="D192" s="180"/>
      <c r="E192" s="184"/>
      <c r="F192" s="181"/>
      <c r="G192" s="184"/>
      <c r="H192" s="184"/>
      <c r="I192" s="184"/>
      <c r="J192" s="344"/>
      <c r="K192" s="344"/>
      <c r="L192" s="416"/>
      <c r="M192" s="416"/>
      <c r="N192" s="416"/>
      <c r="O192" s="416"/>
      <c r="P192" s="416"/>
      <c r="Q192" s="416"/>
      <c r="R192" s="416"/>
      <c r="S192" s="416"/>
      <c r="T192" s="416"/>
      <c r="U192" s="416"/>
      <c r="V192" s="416"/>
      <c r="W192" s="416"/>
      <c r="X192" s="416"/>
      <c r="Y192" s="416"/>
      <c r="Z192" s="416"/>
      <c r="AA192" s="416"/>
      <c r="AB192" s="416"/>
      <c r="AC192" s="416"/>
      <c r="AD192" s="416"/>
      <c r="AE192" s="416"/>
      <c r="AF192" s="416"/>
      <c r="AG192" s="416"/>
      <c r="AH192" s="416"/>
      <c r="AI192" s="416"/>
      <c r="AJ192" s="417"/>
      <c r="AK192" s="417"/>
      <c r="AL192" s="417"/>
      <c r="AM192" s="417"/>
      <c r="AN192" s="417"/>
      <c r="AO192" s="417"/>
      <c r="AP192" s="417"/>
      <c r="AQ192" s="417"/>
      <c r="AR192" s="417"/>
      <c r="AS192" s="417"/>
      <c r="AT192" s="417"/>
      <c r="AU192" s="417"/>
      <c r="AV192" s="417"/>
      <c r="AW192" s="417"/>
      <c r="AX192" s="417"/>
      <c r="AY192" s="417"/>
      <c r="AZ192" s="417"/>
      <c r="BA192" s="417"/>
      <c r="BB192" s="417"/>
      <c r="BC192" s="417"/>
      <c r="BD192" s="417"/>
      <c r="BE192" s="417"/>
      <c r="BF192" s="417"/>
      <c r="BG192" s="417"/>
      <c r="BH192" s="417"/>
      <c r="BI192" s="417"/>
      <c r="BJ192" s="417"/>
      <c r="BK192" s="417"/>
      <c r="BL192" s="417"/>
      <c r="BM192" s="417"/>
      <c r="BN192" s="417"/>
      <c r="BO192" s="417"/>
      <c r="BP192" s="417"/>
      <c r="BQ192" s="417"/>
      <c r="BR192" s="417"/>
      <c r="BS192" s="417"/>
      <c r="BT192" s="417"/>
      <c r="BU192" s="417"/>
      <c r="BV192" s="417"/>
      <c r="BW192" s="417"/>
      <c r="BX192" s="417"/>
      <c r="BY192" s="417"/>
      <c r="BZ192" s="417"/>
      <c r="CA192" s="417"/>
      <c r="CB192" s="417"/>
      <c r="CC192" s="417"/>
      <c r="CD192" s="417"/>
      <c r="CE192" s="417"/>
      <c r="CF192" s="417"/>
    </row>
    <row r="193" spans="1:84" x14ac:dyDescent="0.25">
      <c r="A193" s="87"/>
      <c r="B193" s="89"/>
      <c r="C193" s="202"/>
      <c r="D193" s="89"/>
      <c r="E193" s="393" t="str">
        <f t="shared" ref="E193:G193" si="110" xml:space="preserve"> E$187</f>
        <v>First index step date applicable to timeline - Revenue</v>
      </c>
      <c r="F193" s="159">
        <f t="shared" si="110"/>
        <v>42948</v>
      </c>
      <c r="G193" s="393" t="str">
        <f t="shared" si="110"/>
        <v>date</v>
      </c>
      <c r="H193" s="393"/>
      <c r="I193" s="393"/>
      <c r="J193" s="342"/>
      <c r="K193" s="342"/>
      <c r="L193" s="342"/>
      <c r="M193" s="342"/>
      <c r="N193" s="342"/>
      <c r="O193" s="342"/>
      <c r="P193" s="342"/>
      <c r="Q193" s="342"/>
      <c r="R193" s="342"/>
      <c r="S193" s="342"/>
      <c r="T193" s="342"/>
      <c r="U193" s="342"/>
      <c r="V193" s="342"/>
      <c r="W193" s="342"/>
      <c r="X193" s="342"/>
      <c r="Y193" s="342"/>
      <c r="Z193" s="342"/>
      <c r="AA193" s="342"/>
      <c r="AB193" s="342"/>
      <c r="AC193" s="342"/>
      <c r="AD193" s="342"/>
      <c r="AE193" s="342"/>
      <c r="AF193" s="342"/>
      <c r="AG193" s="342"/>
      <c r="AH193" s="342"/>
      <c r="AI193" s="342"/>
      <c r="AJ193" s="411"/>
      <c r="AK193" s="411"/>
      <c r="AL193" s="411"/>
      <c r="AM193" s="411"/>
      <c r="AN193" s="411"/>
      <c r="AO193" s="411"/>
      <c r="AP193" s="411"/>
      <c r="AQ193" s="411"/>
      <c r="AR193" s="411"/>
      <c r="AS193" s="411"/>
      <c r="AT193" s="411"/>
      <c r="AU193" s="411"/>
      <c r="AV193" s="411"/>
      <c r="AW193" s="411"/>
      <c r="AX193" s="411"/>
      <c r="AY193" s="411"/>
      <c r="AZ193" s="411"/>
      <c r="BA193" s="411"/>
      <c r="BB193" s="411"/>
      <c r="BC193" s="411"/>
      <c r="BD193" s="411"/>
      <c r="BE193" s="411"/>
      <c r="BF193" s="411"/>
      <c r="BG193" s="411"/>
      <c r="BH193" s="411"/>
      <c r="BI193" s="411"/>
      <c r="BJ193" s="411"/>
      <c r="BK193" s="411"/>
      <c r="BL193" s="411"/>
      <c r="BM193" s="411"/>
      <c r="BN193" s="411"/>
      <c r="BO193" s="411"/>
      <c r="BP193" s="411"/>
      <c r="BQ193" s="411"/>
      <c r="BR193" s="411"/>
      <c r="BS193" s="411"/>
      <c r="BT193" s="411"/>
      <c r="BU193" s="411"/>
      <c r="BV193" s="411"/>
      <c r="BW193" s="411"/>
      <c r="BX193" s="411"/>
      <c r="BY193" s="411"/>
      <c r="BZ193" s="411"/>
      <c r="CA193" s="411"/>
      <c r="CB193" s="411"/>
      <c r="CC193" s="411"/>
      <c r="CD193" s="411"/>
      <c r="CE193" s="411"/>
      <c r="CF193" s="411"/>
    </row>
    <row r="194" spans="1:84" x14ac:dyDescent="0.25">
      <c r="A194" s="87"/>
      <c r="B194" s="89"/>
      <c r="C194" s="202"/>
      <c r="D194" s="89"/>
      <c r="E194" s="393" t="str">
        <f t="shared" ref="E194:G194" si="111" xml:space="preserve"> E$188</f>
        <v>First index step date applicable to timeline - CoS</v>
      </c>
      <c r="F194" s="159">
        <f t="shared" si="111"/>
        <v>42826</v>
      </c>
      <c r="G194" s="393" t="str">
        <f t="shared" si="111"/>
        <v>date</v>
      </c>
      <c r="H194" s="393"/>
      <c r="I194" s="393"/>
      <c r="J194" s="342"/>
      <c r="K194" s="342"/>
      <c r="L194" s="342"/>
      <c r="M194" s="342"/>
      <c r="N194" s="342"/>
      <c r="O194" s="342"/>
      <c r="P194" s="342"/>
      <c r="Q194" s="342"/>
      <c r="R194" s="342"/>
      <c r="S194" s="342"/>
      <c r="T194" s="342"/>
      <c r="U194" s="342"/>
      <c r="V194" s="342"/>
      <c r="W194" s="342"/>
      <c r="X194" s="342"/>
      <c r="Y194" s="342"/>
      <c r="Z194" s="342"/>
      <c r="AA194" s="342"/>
      <c r="AB194" s="342"/>
      <c r="AC194" s="342"/>
      <c r="AD194" s="342"/>
      <c r="AE194" s="342"/>
      <c r="AF194" s="342"/>
      <c r="AG194" s="342"/>
      <c r="AH194" s="342"/>
      <c r="AI194" s="342"/>
      <c r="AJ194" s="411"/>
      <c r="AK194" s="411"/>
      <c r="AL194" s="411"/>
      <c r="AM194" s="411"/>
      <c r="AN194" s="411"/>
      <c r="AO194" s="411"/>
      <c r="AP194" s="411"/>
      <c r="AQ194" s="411"/>
      <c r="AR194" s="411"/>
      <c r="AS194" s="411"/>
      <c r="AT194" s="411"/>
      <c r="AU194" s="411"/>
      <c r="AV194" s="411"/>
      <c r="AW194" s="411"/>
      <c r="AX194" s="411"/>
      <c r="AY194" s="411"/>
      <c r="AZ194" s="411"/>
      <c r="BA194" s="411"/>
      <c r="BB194" s="411"/>
      <c r="BC194" s="411"/>
      <c r="BD194" s="411"/>
      <c r="BE194" s="411"/>
      <c r="BF194" s="411"/>
      <c r="BG194" s="411"/>
      <c r="BH194" s="411"/>
      <c r="BI194" s="411"/>
      <c r="BJ194" s="411"/>
      <c r="BK194" s="411"/>
      <c r="BL194" s="411"/>
      <c r="BM194" s="411"/>
      <c r="BN194" s="411"/>
      <c r="BO194" s="411"/>
      <c r="BP194" s="411"/>
      <c r="BQ194" s="411"/>
      <c r="BR194" s="411"/>
      <c r="BS194" s="411"/>
      <c r="BT194" s="411"/>
      <c r="BU194" s="411"/>
      <c r="BV194" s="411"/>
      <c r="BW194" s="411"/>
      <c r="BX194" s="411"/>
      <c r="BY194" s="411"/>
      <c r="BZ194" s="411"/>
      <c r="CA194" s="411"/>
      <c r="CB194" s="411"/>
      <c r="CC194" s="411"/>
      <c r="CD194" s="411"/>
      <c r="CE194" s="411"/>
      <c r="CF194" s="411"/>
    </row>
    <row r="195" spans="1:84" ht="4.95" customHeight="1" x14ac:dyDescent="0.25">
      <c r="A195" s="182"/>
      <c r="B195" s="178"/>
      <c r="D195" s="180"/>
      <c r="E195" s="184"/>
      <c r="F195" s="181"/>
      <c r="G195" s="184"/>
      <c r="H195" s="184"/>
      <c r="I195" s="184"/>
      <c r="J195" s="344"/>
      <c r="K195" s="344"/>
      <c r="L195" s="416"/>
      <c r="M195" s="416"/>
      <c r="N195" s="416"/>
      <c r="O195" s="416"/>
      <c r="P195" s="416"/>
      <c r="Q195" s="416"/>
      <c r="R195" s="416"/>
      <c r="S195" s="416"/>
      <c r="T195" s="416"/>
      <c r="U195" s="416"/>
      <c r="V195" s="416"/>
      <c r="W195" s="416"/>
      <c r="X195" s="416"/>
      <c r="Y195" s="416"/>
      <c r="Z195" s="416"/>
      <c r="AA195" s="416"/>
      <c r="AB195" s="416"/>
      <c r="AC195" s="416"/>
      <c r="AD195" s="416"/>
      <c r="AE195" s="416"/>
      <c r="AF195" s="416"/>
      <c r="AG195" s="416"/>
      <c r="AH195" s="416"/>
      <c r="AI195" s="416"/>
      <c r="AJ195" s="417"/>
      <c r="AK195" s="417"/>
      <c r="AL195" s="417"/>
      <c r="AM195" s="417"/>
      <c r="AN195" s="417"/>
      <c r="AO195" s="417"/>
      <c r="AP195" s="417"/>
      <c r="AQ195" s="417"/>
      <c r="AR195" s="417"/>
      <c r="AS195" s="417"/>
      <c r="AT195" s="417"/>
      <c r="AU195" s="417"/>
      <c r="AV195" s="417"/>
      <c r="AW195" s="417"/>
      <c r="AX195" s="417"/>
      <c r="AY195" s="417"/>
      <c r="AZ195" s="417"/>
      <c r="BA195" s="417"/>
      <c r="BB195" s="417"/>
      <c r="BC195" s="417"/>
      <c r="BD195" s="417"/>
      <c r="BE195" s="417"/>
      <c r="BF195" s="417"/>
      <c r="BG195" s="417"/>
      <c r="BH195" s="417"/>
      <c r="BI195" s="417"/>
      <c r="BJ195" s="417"/>
      <c r="BK195" s="417"/>
      <c r="BL195" s="417"/>
      <c r="BM195" s="417"/>
      <c r="BN195" s="417"/>
      <c r="BO195" s="417"/>
      <c r="BP195" s="417"/>
      <c r="BQ195" s="417"/>
      <c r="BR195" s="417"/>
      <c r="BS195" s="417"/>
      <c r="BT195" s="417"/>
      <c r="BU195" s="417"/>
      <c r="BV195" s="417"/>
      <c r="BW195" s="417"/>
      <c r="BX195" s="417"/>
      <c r="BY195" s="417"/>
      <c r="BZ195" s="417"/>
      <c r="CA195" s="417"/>
      <c r="CB195" s="417"/>
      <c r="CC195" s="417"/>
      <c r="CD195" s="417"/>
      <c r="CE195" s="417"/>
      <c r="CF195" s="417"/>
    </row>
    <row r="196" spans="1:84" ht="13.2" customHeight="1" x14ac:dyDescent="0.25">
      <c r="A196" s="182"/>
      <c r="B196" s="126"/>
      <c r="D196" s="180"/>
      <c r="E196" s="184" t="str">
        <f xml:space="preserve"> Time!E$17</f>
        <v>First model column flag</v>
      </c>
      <c r="F196" s="184">
        <f xml:space="preserve"> Time!F$17</f>
        <v>0</v>
      </c>
      <c r="G196" s="184" t="str">
        <f xml:space="preserve"> Time!G$17</f>
        <v>flag</v>
      </c>
      <c r="H196" s="184">
        <f xml:space="preserve"> Time!H$17</f>
        <v>0</v>
      </c>
      <c r="I196" s="184">
        <f xml:space="preserve"> Time!I$17</f>
        <v>0</v>
      </c>
      <c r="J196" s="658">
        <f xml:space="preserve"> Time!J$17</f>
        <v>1</v>
      </c>
      <c r="K196" s="658">
        <f xml:space="preserve"> Time!K$17</f>
        <v>0</v>
      </c>
      <c r="L196" s="658">
        <f xml:space="preserve"> Time!L$17</f>
        <v>1</v>
      </c>
      <c r="M196" s="658">
        <f xml:space="preserve"> Time!M$17</f>
        <v>0</v>
      </c>
      <c r="N196" s="658">
        <f xml:space="preserve"> Time!N$17</f>
        <v>0</v>
      </c>
      <c r="O196" s="658">
        <f xml:space="preserve"> Time!O$17</f>
        <v>0</v>
      </c>
      <c r="P196" s="658">
        <f xml:space="preserve"> Time!P$17</f>
        <v>0</v>
      </c>
      <c r="Q196" s="658">
        <f xml:space="preserve"> Time!Q$17</f>
        <v>0</v>
      </c>
      <c r="R196" s="658">
        <f xml:space="preserve"> Time!R$17</f>
        <v>0</v>
      </c>
      <c r="S196" s="658">
        <f xml:space="preserve"> Time!S$17</f>
        <v>0</v>
      </c>
      <c r="T196" s="658">
        <f xml:space="preserve"> Time!T$17</f>
        <v>0</v>
      </c>
      <c r="U196" s="658">
        <f xml:space="preserve"> Time!U$17</f>
        <v>0</v>
      </c>
      <c r="V196" s="658">
        <f xml:space="preserve"> Time!V$17</f>
        <v>0</v>
      </c>
      <c r="W196" s="658">
        <f xml:space="preserve"> Time!W$17</f>
        <v>0</v>
      </c>
      <c r="X196" s="658">
        <f xml:space="preserve"> Time!X$17</f>
        <v>0</v>
      </c>
      <c r="Y196" s="658">
        <f xml:space="preserve"> Time!Y$17</f>
        <v>0</v>
      </c>
      <c r="Z196" s="658">
        <f xml:space="preserve"> Time!Z$17</f>
        <v>0</v>
      </c>
      <c r="AA196" s="658">
        <f xml:space="preserve"> Time!AA$17</f>
        <v>0</v>
      </c>
      <c r="AB196" s="658">
        <f xml:space="preserve"> Time!AB$17</f>
        <v>0</v>
      </c>
      <c r="AC196" s="658">
        <f xml:space="preserve"> Time!AC$17</f>
        <v>0</v>
      </c>
      <c r="AD196" s="658">
        <f xml:space="preserve"> Time!AD$17</f>
        <v>0</v>
      </c>
      <c r="AE196" s="658">
        <f xml:space="preserve"> Time!AE$17</f>
        <v>0</v>
      </c>
      <c r="AF196" s="658">
        <f xml:space="preserve"> Time!AF$17</f>
        <v>0</v>
      </c>
      <c r="AG196" s="658">
        <f xml:space="preserve"> Time!AG$17</f>
        <v>0</v>
      </c>
      <c r="AH196" s="658">
        <f xml:space="preserve"> Time!AH$17</f>
        <v>0</v>
      </c>
      <c r="AI196" s="658">
        <f xml:space="preserve"> Time!AI$17</f>
        <v>0</v>
      </c>
      <c r="AJ196" s="658">
        <f xml:space="preserve"> Time!AJ$17</f>
        <v>0</v>
      </c>
      <c r="AK196" s="658">
        <f xml:space="preserve"> Time!AK$17</f>
        <v>0</v>
      </c>
      <c r="AL196" s="658">
        <f xml:space="preserve"> Time!AL$17</f>
        <v>0</v>
      </c>
      <c r="AM196" s="658">
        <f xml:space="preserve"> Time!AM$17</f>
        <v>0</v>
      </c>
      <c r="AN196" s="658">
        <f xml:space="preserve"> Time!AN$17</f>
        <v>0</v>
      </c>
      <c r="AO196" s="658">
        <f xml:space="preserve"> Time!AO$17</f>
        <v>0</v>
      </c>
      <c r="AP196" s="658">
        <f xml:space="preserve"> Time!AP$17</f>
        <v>0</v>
      </c>
      <c r="AQ196" s="658">
        <f xml:space="preserve"> Time!AQ$17</f>
        <v>0</v>
      </c>
      <c r="AR196" s="658">
        <f xml:space="preserve"> Time!AR$17</f>
        <v>0</v>
      </c>
      <c r="AS196" s="658">
        <f xml:space="preserve"> Time!AS$17</f>
        <v>0</v>
      </c>
      <c r="AT196" s="658">
        <f xml:space="preserve"> Time!AT$17</f>
        <v>0</v>
      </c>
      <c r="AU196" s="658">
        <f xml:space="preserve"> Time!AU$17</f>
        <v>0</v>
      </c>
      <c r="AV196" s="658">
        <f xml:space="preserve"> Time!AV$17</f>
        <v>0</v>
      </c>
      <c r="AW196" s="658">
        <f xml:space="preserve"> Time!AW$17</f>
        <v>0</v>
      </c>
      <c r="AX196" s="658">
        <f xml:space="preserve"> Time!AX$17</f>
        <v>0</v>
      </c>
      <c r="AY196" s="658">
        <f xml:space="preserve"> Time!AY$17</f>
        <v>0</v>
      </c>
      <c r="AZ196" s="658">
        <f xml:space="preserve"> Time!AZ$17</f>
        <v>0</v>
      </c>
      <c r="BA196" s="658">
        <f xml:space="preserve"> Time!BA$17</f>
        <v>0</v>
      </c>
      <c r="BB196" s="658">
        <f xml:space="preserve"> Time!BB$17</f>
        <v>0</v>
      </c>
      <c r="BC196" s="658">
        <f xml:space="preserve"> Time!BC$17</f>
        <v>0</v>
      </c>
      <c r="BD196" s="658">
        <f xml:space="preserve"> Time!BD$17</f>
        <v>0</v>
      </c>
      <c r="BE196" s="658">
        <f xml:space="preserve"> Time!BE$17</f>
        <v>0</v>
      </c>
      <c r="BF196" s="658">
        <f xml:space="preserve"> Time!BF$17</f>
        <v>0</v>
      </c>
      <c r="BG196" s="658">
        <f xml:space="preserve"> Time!BG$17</f>
        <v>0</v>
      </c>
      <c r="BH196" s="658">
        <f xml:space="preserve"> Time!BH$17</f>
        <v>0</v>
      </c>
      <c r="BI196" s="658">
        <f xml:space="preserve"> Time!BI$17</f>
        <v>0</v>
      </c>
      <c r="BJ196" s="658">
        <f xml:space="preserve"> Time!BJ$17</f>
        <v>0</v>
      </c>
      <c r="BK196" s="658">
        <f xml:space="preserve"> Time!BK$17</f>
        <v>0</v>
      </c>
      <c r="BL196" s="658">
        <f xml:space="preserve"> Time!BL$17</f>
        <v>0</v>
      </c>
      <c r="BM196" s="658">
        <f xml:space="preserve"> Time!BM$17</f>
        <v>0</v>
      </c>
      <c r="BN196" s="658">
        <f xml:space="preserve"> Time!BN$17</f>
        <v>0</v>
      </c>
      <c r="BO196" s="658">
        <f xml:space="preserve"> Time!BO$17</f>
        <v>0</v>
      </c>
      <c r="BP196" s="658">
        <f xml:space="preserve"> Time!BP$17</f>
        <v>0</v>
      </c>
      <c r="BQ196" s="658">
        <f xml:space="preserve"> Time!BQ$17</f>
        <v>0</v>
      </c>
      <c r="BR196" s="658">
        <f xml:space="preserve"> Time!BR$17</f>
        <v>0</v>
      </c>
      <c r="BS196" s="658">
        <f xml:space="preserve"> Time!BS$17</f>
        <v>0</v>
      </c>
      <c r="BT196" s="658">
        <f xml:space="preserve"> Time!BT$17</f>
        <v>0</v>
      </c>
      <c r="BU196" s="658">
        <f xml:space="preserve"> Time!BU$17</f>
        <v>0</v>
      </c>
      <c r="BV196" s="658">
        <f xml:space="preserve"> Time!BV$17</f>
        <v>0</v>
      </c>
      <c r="BW196" s="658">
        <f xml:space="preserve"> Time!BW$17</f>
        <v>0</v>
      </c>
      <c r="BX196" s="658">
        <f xml:space="preserve"> Time!BX$17</f>
        <v>0</v>
      </c>
      <c r="BY196" s="658">
        <f xml:space="preserve"> Time!BY$17</f>
        <v>0</v>
      </c>
      <c r="BZ196" s="658">
        <f xml:space="preserve"> Time!BZ$17</f>
        <v>0</v>
      </c>
      <c r="CA196" s="658">
        <f xml:space="preserve"> Time!CA$17</f>
        <v>0</v>
      </c>
      <c r="CB196" s="658">
        <f xml:space="preserve"> Time!CB$17</f>
        <v>0</v>
      </c>
      <c r="CC196" s="658">
        <f xml:space="preserve"> Time!CC$17</f>
        <v>0</v>
      </c>
      <c r="CD196" s="658">
        <f xml:space="preserve"> Time!CD$17</f>
        <v>0</v>
      </c>
      <c r="CE196" s="658">
        <f xml:space="preserve"> Time!CE$17</f>
        <v>0</v>
      </c>
      <c r="CF196" s="658">
        <f xml:space="preserve"> Time!CF$17</f>
        <v>0</v>
      </c>
    </row>
    <row r="197" spans="1:84" x14ac:dyDescent="0.25">
      <c r="A197" s="202"/>
      <c r="B197" s="88"/>
      <c r="C197" s="202"/>
      <c r="D197" s="88"/>
      <c r="E197" s="88" t="str">
        <f xml:space="preserve"> Time!E$27</f>
        <v>Model period beginning</v>
      </c>
      <c r="F197" s="88">
        <f xml:space="preserve"> Time!F$27</f>
        <v>0</v>
      </c>
      <c r="G197" s="88" t="str">
        <f xml:space="preserve"> Time!G$27</f>
        <v>date</v>
      </c>
      <c r="H197" s="88">
        <f xml:space="preserve"> Time!H$27</f>
        <v>0</v>
      </c>
      <c r="I197" s="88">
        <f xml:space="preserve"> Time!I$27</f>
        <v>0</v>
      </c>
      <c r="J197" s="342">
        <f xml:space="preserve"> Time!J$27</f>
        <v>0</v>
      </c>
      <c r="K197" s="342">
        <f xml:space="preserve"> Time!K$27</f>
        <v>0</v>
      </c>
      <c r="L197" s="88">
        <f xml:space="preserve"> Time!L$27</f>
        <v>43160</v>
      </c>
      <c r="M197" s="88">
        <f xml:space="preserve"> Time!M$27</f>
        <v>43191</v>
      </c>
      <c r="N197" s="88">
        <f xml:space="preserve"> Time!N$27</f>
        <v>43221</v>
      </c>
      <c r="O197" s="88">
        <f xml:space="preserve"> Time!O$27</f>
        <v>43252</v>
      </c>
      <c r="P197" s="88">
        <f xml:space="preserve"> Time!P$27</f>
        <v>43282</v>
      </c>
      <c r="Q197" s="88">
        <f xml:space="preserve"> Time!Q$27</f>
        <v>43313</v>
      </c>
      <c r="R197" s="88">
        <f xml:space="preserve"> Time!R$27</f>
        <v>43344</v>
      </c>
      <c r="S197" s="88">
        <f xml:space="preserve"> Time!S$27</f>
        <v>43374</v>
      </c>
      <c r="T197" s="88">
        <f xml:space="preserve"> Time!T$27</f>
        <v>43405</v>
      </c>
      <c r="U197" s="88">
        <f xml:space="preserve"> Time!U$27</f>
        <v>43435</v>
      </c>
      <c r="V197" s="88">
        <f xml:space="preserve"> Time!V$27</f>
        <v>43466</v>
      </c>
      <c r="W197" s="88">
        <f xml:space="preserve"> Time!W$27</f>
        <v>43497</v>
      </c>
      <c r="X197" s="88">
        <f xml:space="preserve"> Time!X$27</f>
        <v>43525</v>
      </c>
      <c r="Y197" s="88">
        <f xml:space="preserve"> Time!Y$27</f>
        <v>43556</v>
      </c>
      <c r="Z197" s="88">
        <f xml:space="preserve"> Time!Z$27</f>
        <v>43586</v>
      </c>
      <c r="AA197" s="88">
        <f xml:space="preserve"> Time!AA$27</f>
        <v>43617</v>
      </c>
      <c r="AB197" s="88">
        <f xml:space="preserve"> Time!AB$27</f>
        <v>43647</v>
      </c>
      <c r="AC197" s="88">
        <f xml:space="preserve"> Time!AC$27</f>
        <v>43678</v>
      </c>
      <c r="AD197" s="88">
        <f xml:space="preserve"> Time!AD$27</f>
        <v>43709</v>
      </c>
      <c r="AE197" s="88">
        <f xml:space="preserve"> Time!AE$27</f>
        <v>43739</v>
      </c>
      <c r="AF197" s="88">
        <f xml:space="preserve"> Time!AF$27</f>
        <v>43770</v>
      </c>
      <c r="AG197" s="88">
        <f xml:space="preserve"> Time!AG$27</f>
        <v>43800</v>
      </c>
      <c r="AH197" s="88">
        <f xml:space="preserve"> Time!AH$27</f>
        <v>43831</v>
      </c>
      <c r="AI197" s="88">
        <f xml:space="preserve"> Time!AI$27</f>
        <v>43862</v>
      </c>
      <c r="AJ197" s="88">
        <f xml:space="preserve"> Time!AJ$27</f>
        <v>43891</v>
      </c>
      <c r="AK197" s="88">
        <f xml:space="preserve"> Time!AK$27</f>
        <v>43922</v>
      </c>
      <c r="AL197" s="88">
        <f xml:space="preserve"> Time!AL$27</f>
        <v>43952</v>
      </c>
      <c r="AM197" s="88">
        <f xml:space="preserve"> Time!AM$27</f>
        <v>43983</v>
      </c>
      <c r="AN197" s="88">
        <f xml:space="preserve"> Time!AN$27</f>
        <v>44013</v>
      </c>
      <c r="AO197" s="88">
        <f xml:space="preserve"> Time!AO$27</f>
        <v>44044</v>
      </c>
      <c r="AP197" s="88">
        <f xml:space="preserve"> Time!AP$27</f>
        <v>44075</v>
      </c>
      <c r="AQ197" s="88">
        <f xml:space="preserve"> Time!AQ$27</f>
        <v>44105</v>
      </c>
      <c r="AR197" s="88">
        <f xml:space="preserve"> Time!AR$27</f>
        <v>44136</v>
      </c>
      <c r="AS197" s="88">
        <f xml:space="preserve"> Time!AS$27</f>
        <v>44166</v>
      </c>
      <c r="AT197" s="88">
        <f xml:space="preserve"> Time!AT$27</f>
        <v>44197</v>
      </c>
      <c r="AU197" s="88">
        <f xml:space="preserve"> Time!AU$27</f>
        <v>44228</v>
      </c>
      <c r="AV197" s="88">
        <f xml:space="preserve"> Time!AV$27</f>
        <v>44256</v>
      </c>
      <c r="AW197" s="88">
        <f xml:space="preserve"> Time!AW$27</f>
        <v>44287</v>
      </c>
      <c r="AX197" s="88">
        <f xml:space="preserve"> Time!AX$27</f>
        <v>44317</v>
      </c>
      <c r="AY197" s="88">
        <f xml:space="preserve"> Time!AY$27</f>
        <v>44348</v>
      </c>
      <c r="AZ197" s="88">
        <f xml:space="preserve"> Time!AZ$27</f>
        <v>44378</v>
      </c>
      <c r="BA197" s="88">
        <f xml:space="preserve"> Time!BA$27</f>
        <v>44409</v>
      </c>
      <c r="BB197" s="88">
        <f xml:space="preserve"> Time!BB$27</f>
        <v>44440</v>
      </c>
      <c r="BC197" s="88">
        <f xml:space="preserve"> Time!BC$27</f>
        <v>44470</v>
      </c>
      <c r="BD197" s="88">
        <f xml:space="preserve"> Time!BD$27</f>
        <v>44501</v>
      </c>
      <c r="BE197" s="88">
        <f xml:space="preserve"> Time!BE$27</f>
        <v>44531</v>
      </c>
      <c r="BF197" s="88">
        <f xml:space="preserve"> Time!BF$27</f>
        <v>44562</v>
      </c>
      <c r="BG197" s="88">
        <f xml:space="preserve"> Time!BG$27</f>
        <v>44593</v>
      </c>
      <c r="BH197" s="88">
        <f xml:space="preserve"> Time!BH$27</f>
        <v>44621</v>
      </c>
      <c r="BI197" s="88">
        <f xml:space="preserve"> Time!BI$27</f>
        <v>44652</v>
      </c>
      <c r="BJ197" s="88">
        <f xml:space="preserve"> Time!BJ$27</f>
        <v>44682</v>
      </c>
      <c r="BK197" s="88">
        <f xml:space="preserve"> Time!BK$27</f>
        <v>44713</v>
      </c>
      <c r="BL197" s="88">
        <f xml:space="preserve"> Time!BL$27</f>
        <v>44743</v>
      </c>
      <c r="BM197" s="88">
        <f xml:space="preserve"> Time!BM$27</f>
        <v>44774</v>
      </c>
      <c r="BN197" s="88">
        <f xml:space="preserve"> Time!BN$27</f>
        <v>44805</v>
      </c>
      <c r="BO197" s="88">
        <f xml:space="preserve"> Time!BO$27</f>
        <v>44835</v>
      </c>
      <c r="BP197" s="88">
        <f xml:space="preserve"> Time!BP$27</f>
        <v>44866</v>
      </c>
      <c r="BQ197" s="88">
        <f xml:space="preserve"> Time!BQ$27</f>
        <v>44896</v>
      </c>
      <c r="BR197" s="88">
        <f xml:space="preserve"> Time!BR$27</f>
        <v>44927</v>
      </c>
      <c r="BS197" s="88">
        <f xml:space="preserve"> Time!BS$27</f>
        <v>44958</v>
      </c>
      <c r="BT197" s="88">
        <f xml:space="preserve"> Time!BT$27</f>
        <v>44986</v>
      </c>
      <c r="BU197" s="88">
        <f xml:space="preserve"> Time!BU$27</f>
        <v>45017</v>
      </c>
      <c r="BV197" s="88">
        <f xml:space="preserve"> Time!BV$27</f>
        <v>45047</v>
      </c>
      <c r="BW197" s="88">
        <f xml:space="preserve"> Time!BW$27</f>
        <v>45078</v>
      </c>
      <c r="BX197" s="88">
        <f xml:space="preserve"> Time!BX$27</f>
        <v>45108</v>
      </c>
      <c r="BY197" s="88">
        <f xml:space="preserve"> Time!BY$27</f>
        <v>45139</v>
      </c>
      <c r="BZ197" s="88">
        <f xml:space="preserve"> Time!BZ$27</f>
        <v>45170</v>
      </c>
      <c r="CA197" s="88">
        <f xml:space="preserve"> Time!CA$27</f>
        <v>45200</v>
      </c>
      <c r="CB197" s="88">
        <f xml:space="preserve"> Time!CB$27</f>
        <v>45231</v>
      </c>
      <c r="CC197" s="88">
        <f xml:space="preserve"> Time!CC$27</f>
        <v>45261</v>
      </c>
      <c r="CD197" s="88">
        <f xml:space="preserve"> Time!CD$27</f>
        <v>45292</v>
      </c>
      <c r="CE197" s="88">
        <f xml:space="preserve"> Time!CE$27</f>
        <v>45323</v>
      </c>
      <c r="CF197" s="88">
        <f xml:space="preserve"> Time!CF$27</f>
        <v>45352</v>
      </c>
    </row>
    <row r="198" spans="1:84" ht="5.0999999999999996" customHeight="1" x14ac:dyDescent="0.25">
      <c r="A198" s="92"/>
      <c r="B198" s="94"/>
      <c r="C198" s="92"/>
      <c r="D198" s="94"/>
      <c r="E198" s="94"/>
      <c r="F198" s="94"/>
      <c r="G198" s="94"/>
      <c r="H198" s="94"/>
      <c r="I198" s="94"/>
      <c r="J198" s="170"/>
      <c r="K198" s="170"/>
      <c r="L198" s="170"/>
      <c r="M198" s="170"/>
      <c r="N198" s="170"/>
      <c r="O198" s="170"/>
      <c r="P198" s="170"/>
      <c r="Q198" s="170"/>
      <c r="R198" s="170"/>
      <c r="S198" s="170"/>
      <c r="T198" s="170"/>
      <c r="U198" s="170"/>
      <c r="V198" s="170"/>
      <c r="W198" s="170"/>
      <c r="X198" s="170"/>
      <c r="Y198" s="170"/>
      <c r="Z198" s="170"/>
      <c r="AA198" s="170"/>
      <c r="AB198" s="170"/>
      <c r="AC198" s="170"/>
      <c r="AD198" s="170"/>
      <c r="AE198" s="170"/>
      <c r="AF198" s="170"/>
      <c r="AG198" s="170"/>
      <c r="AH198" s="170"/>
      <c r="AI198" s="170"/>
      <c r="AJ198" s="170"/>
      <c r="AK198" s="170"/>
      <c r="AL198" s="170"/>
      <c r="AM198" s="170"/>
      <c r="AN198" s="170"/>
      <c r="AO198" s="170"/>
      <c r="AP198" s="170"/>
      <c r="AQ198" s="170"/>
      <c r="AR198" s="170"/>
      <c r="AS198" s="170"/>
      <c r="AT198" s="170"/>
      <c r="AU198" s="170"/>
      <c r="AV198" s="170"/>
      <c r="AW198" s="170"/>
      <c r="AX198" s="170"/>
      <c r="AY198" s="170"/>
      <c r="AZ198" s="170"/>
      <c r="BA198" s="170"/>
      <c r="BB198" s="170"/>
      <c r="BC198" s="170"/>
      <c r="BD198" s="170"/>
      <c r="BE198" s="170"/>
      <c r="BF198" s="170"/>
      <c r="BG198" s="170"/>
      <c r="BH198" s="170"/>
      <c r="BI198" s="170"/>
      <c r="BJ198" s="170"/>
      <c r="BK198" s="170"/>
      <c r="BL198" s="170"/>
      <c r="BM198" s="170"/>
      <c r="BN198" s="170"/>
      <c r="BO198" s="170"/>
      <c r="BP198" s="170"/>
      <c r="BQ198" s="170"/>
      <c r="BR198" s="170"/>
      <c r="BS198" s="170"/>
      <c r="BT198" s="170"/>
      <c r="BU198" s="170"/>
      <c r="BV198" s="170"/>
      <c r="BW198" s="170"/>
      <c r="BX198" s="170"/>
      <c r="BY198" s="170"/>
      <c r="BZ198" s="170"/>
      <c r="CA198" s="170"/>
      <c r="CB198" s="170"/>
      <c r="CC198" s="170"/>
      <c r="CD198" s="170"/>
      <c r="CE198" s="170"/>
      <c r="CF198" s="170"/>
    </row>
    <row r="199" spans="1:84" x14ac:dyDescent="0.25">
      <c r="A199" s="182"/>
      <c r="B199" s="178"/>
      <c r="D199" s="180"/>
      <c r="E199" s="184" t="str">
        <f t="shared" ref="E199:AJ199" si="112" xml:space="preserve"> E$164</f>
        <v>Index step flag - Revenue</v>
      </c>
      <c r="F199" s="184">
        <f t="shared" si="112"/>
        <v>0</v>
      </c>
      <c r="G199" s="184" t="str">
        <f t="shared" si="112"/>
        <v>flag</v>
      </c>
      <c r="H199" s="184">
        <f t="shared" si="112"/>
        <v>0</v>
      </c>
      <c r="I199" s="184">
        <f t="shared" si="112"/>
        <v>0</v>
      </c>
      <c r="J199" s="658">
        <f t="shared" si="112"/>
        <v>6</v>
      </c>
      <c r="K199" s="658">
        <f t="shared" si="112"/>
        <v>0</v>
      </c>
      <c r="L199" s="658">
        <f t="shared" si="112"/>
        <v>0</v>
      </c>
      <c r="M199" s="658">
        <f t="shared" si="112"/>
        <v>0</v>
      </c>
      <c r="N199" s="658">
        <f t="shared" si="112"/>
        <v>0</v>
      </c>
      <c r="O199" s="658">
        <f t="shared" si="112"/>
        <v>0</v>
      </c>
      <c r="P199" s="658">
        <f t="shared" si="112"/>
        <v>0</v>
      </c>
      <c r="Q199" s="658">
        <f t="shared" si="112"/>
        <v>1</v>
      </c>
      <c r="R199" s="658">
        <f t="shared" si="112"/>
        <v>0</v>
      </c>
      <c r="S199" s="658">
        <f t="shared" si="112"/>
        <v>0</v>
      </c>
      <c r="T199" s="658">
        <f t="shared" si="112"/>
        <v>0</v>
      </c>
      <c r="U199" s="658">
        <f t="shared" si="112"/>
        <v>0</v>
      </c>
      <c r="V199" s="658">
        <f t="shared" si="112"/>
        <v>0</v>
      </c>
      <c r="W199" s="658">
        <f t="shared" si="112"/>
        <v>0</v>
      </c>
      <c r="X199" s="658">
        <f t="shared" si="112"/>
        <v>0</v>
      </c>
      <c r="Y199" s="658">
        <f t="shared" si="112"/>
        <v>0</v>
      </c>
      <c r="Z199" s="658">
        <f t="shared" si="112"/>
        <v>0</v>
      </c>
      <c r="AA199" s="658">
        <f t="shared" si="112"/>
        <v>0</v>
      </c>
      <c r="AB199" s="658">
        <f t="shared" si="112"/>
        <v>0</v>
      </c>
      <c r="AC199" s="658">
        <f t="shared" si="112"/>
        <v>1</v>
      </c>
      <c r="AD199" s="658">
        <f t="shared" si="112"/>
        <v>0</v>
      </c>
      <c r="AE199" s="658">
        <f t="shared" si="112"/>
        <v>0</v>
      </c>
      <c r="AF199" s="658">
        <f t="shared" si="112"/>
        <v>0</v>
      </c>
      <c r="AG199" s="658">
        <f t="shared" si="112"/>
        <v>0</v>
      </c>
      <c r="AH199" s="658">
        <f t="shared" si="112"/>
        <v>0</v>
      </c>
      <c r="AI199" s="658">
        <f t="shared" si="112"/>
        <v>0</v>
      </c>
      <c r="AJ199" s="658">
        <f t="shared" si="112"/>
        <v>0</v>
      </c>
      <c r="AK199" s="658">
        <f t="shared" ref="AK199:BP199" si="113" xml:space="preserve"> AK$164</f>
        <v>0</v>
      </c>
      <c r="AL199" s="658">
        <f t="shared" si="113"/>
        <v>0</v>
      </c>
      <c r="AM199" s="658">
        <f t="shared" si="113"/>
        <v>0</v>
      </c>
      <c r="AN199" s="658">
        <f t="shared" si="113"/>
        <v>0</v>
      </c>
      <c r="AO199" s="658">
        <f t="shared" si="113"/>
        <v>1</v>
      </c>
      <c r="AP199" s="658">
        <f t="shared" si="113"/>
        <v>0</v>
      </c>
      <c r="AQ199" s="658">
        <f t="shared" si="113"/>
        <v>0</v>
      </c>
      <c r="AR199" s="658">
        <f t="shared" si="113"/>
        <v>0</v>
      </c>
      <c r="AS199" s="658">
        <f t="shared" si="113"/>
        <v>0</v>
      </c>
      <c r="AT199" s="658">
        <f t="shared" si="113"/>
        <v>0</v>
      </c>
      <c r="AU199" s="658">
        <f t="shared" si="113"/>
        <v>0</v>
      </c>
      <c r="AV199" s="658">
        <f t="shared" si="113"/>
        <v>0</v>
      </c>
      <c r="AW199" s="658">
        <f t="shared" si="113"/>
        <v>0</v>
      </c>
      <c r="AX199" s="658">
        <f t="shared" si="113"/>
        <v>0</v>
      </c>
      <c r="AY199" s="658">
        <f t="shared" si="113"/>
        <v>0</v>
      </c>
      <c r="AZ199" s="658">
        <f t="shared" si="113"/>
        <v>0</v>
      </c>
      <c r="BA199" s="658">
        <f t="shared" si="113"/>
        <v>1</v>
      </c>
      <c r="BB199" s="658">
        <f t="shared" si="113"/>
        <v>0</v>
      </c>
      <c r="BC199" s="658">
        <f t="shared" si="113"/>
        <v>0</v>
      </c>
      <c r="BD199" s="658">
        <f t="shared" si="113"/>
        <v>0</v>
      </c>
      <c r="BE199" s="658">
        <f t="shared" si="113"/>
        <v>0</v>
      </c>
      <c r="BF199" s="658">
        <f t="shared" si="113"/>
        <v>0</v>
      </c>
      <c r="BG199" s="658">
        <f t="shared" si="113"/>
        <v>0</v>
      </c>
      <c r="BH199" s="658">
        <f t="shared" si="113"/>
        <v>0</v>
      </c>
      <c r="BI199" s="658">
        <f t="shared" si="113"/>
        <v>0</v>
      </c>
      <c r="BJ199" s="658">
        <f t="shared" si="113"/>
        <v>0</v>
      </c>
      <c r="BK199" s="658">
        <f t="shared" si="113"/>
        <v>0</v>
      </c>
      <c r="BL199" s="658">
        <f t="shared" si="113"/>
        <v>0</v>
      </c>
      <c r="BM199" s="658">
        <f t="shared" si="113"/>
        <v>1</v>
      </c>
      <c r="BN199" s="658">
        <f t="shared" si="113"/>
        <v>0</v>
      </c>
      <c r="BO199" s="658">
        <f t="shared" si="113"/>
        <v>0</v>
      </c>
      <c r="BP199" s="658">
        <f t="shared" si="113"/>
        <v>0</v>
      </c>
      <c r="BQ199" s="658">
        <f t="shared" ref="BQ199:CF199" si="114" xml:space="preserve"> BQ$164</f>
        <v>0</v>
      </c>
      <c r="BR199" s="658">
        <f t="shared" si="114"/>
        <v>0</v>
      </c>
      <c r="BS199" s="658">
        <f t="shared" si="114"/>
        <v>0</v>
      </c>
      <c r="BT199" s="658">
        <f t="shared" si="114"/>
        <v>0</v>
      </c>
      <c r="BU199" s="658">
        <f t="shared" si="114"/>
        <v>0</v>
      </c>
      <c r="BV199" s="658">
        <f t="shared" si="114"/>
        <v>0</v>
      </c>
      <c r="BW199" s="658">
        <f t="shared" si="114"/>
        <v>0</v>
      </c>
      <c r="BX199" s="658">
        <f t="shared" si="114"/>
        <v>0</v>
      </c>
      <c r="BY199" s="658">
        <f t="shared" si="114"/>
        <v>1</v>
      </c>
      <c r="BZ199" s="658">
        <f t="shared" si="114"/>
        <v>0</v>
      </c>
      <c r="CA199" s="658">
        <f t="shared" si="114"/>
        <v>0</v>
      </c>
      <c r="CB199" s="658">
        <f t="shared" si="114"/>
        <v>0</v>
      </c>
      <c r="CC199" s="658">
        <f t="shared" si="114"/>
        <v>0</v>
      </c>
      <c r="CD199" s="658">
        <f t="shared" si="114"/>
        <v>0</v>
      </c>
      <c r="CE199" s="658">
        <f t="shared" si="114"/>
        <v>0</v>
      </c>
      <c r="CF199" s="658">
        <f t="shared" si="114"/>
        <v>0</v>
      </c>
    </row>
    <row r="200" spans="1:84" x14ac:dyDescent="0.25">
      <c r="A200" s="182"/>
      <c r="B200" s="178"/>
      <c r="D200" s="180"/>
      <c r="E200" s="184" t="str">
        <f t="shared" ref="E200:AJ200" si="115" xml:space="preserve"> E$165</f>
        <v>Index step flag - CoS</v>
      </c>
      <c r="F200" s="184">
        <f t="shared" si="115"/>
        <v>0</v>
      </c>
      <c r="G200" s="184" t="str">
        <f t="shared" si="115"/>
        <v>flag</v>
      </c>
      <c r="H200" s="184">
        <f t="shared" si="115"/>
        <v>0</v>
      </c>
      <c r="I200" s="184">
        <f t="shared" si="115"/>
        <v>0</v>
      </c>
      <c r="J200" s="658">
        <f t="shared" si="115"/>
        <v>6</v>
      </c>
      <c r="K200" s="658">
        <f t="shared" si="115"/>
        <v>0</v>
      </c>
      <c r="L200" s="658">
        <f t="shared" si="115"/>
        <v>0</v>
      </c>
      <c r="M200" s="658">
        <f t="shared" si="115"/>
        <v>1</v>
      </c>
      <c r="N200" s="658">
        <f t="shared" si="115"/>
        <v>0</v>
      </c>
      <c r="O200" s="658">
        <f t="shared" si="115"/>
        <v>0</v>
      </c>
      <c r="P200" s="658">
        <f t="shared" si="115"/>
        <v>0</v>
      </c>
      <c r="Q200" s="658">
        <f t="shared" si="115"/>
        <v>0</v>
      </c>
      <c r="R200" s="658">
        <f t="shared" si="115"/>
        <v>0</v>
      </c>
      <c r="S200" s="658">
        <f t="shared" si="115"/>
        <v>0</v>
      </c>
      <c r="T200" s="658">
        <f t="shared" si="115"/>
        <v>0</v>
      </c>
      <c r="U200" s="658">
        <f t="shared" si="115"/>
        <v>0</v>
      </c>
      <c r="V200" s="658">
        <f t="shared" si="115"/>
        <v>0</v>
      </c>
      <c r="W200" s="658">
        <f t="shared" si="115"/>
        <v>0</v>
      </c>
      <c r="X200" s="658">
        <f t="shared" si="115"/>
        <v>0</v>
      </c>
      <c r="Y200" s="658">
        <f t="shared" si="115"/>
        <v>1</v>
      </c>
      <c r="Z200" s="658">
        <f t="shared" si="115"/>
        <v>0</v>
      </c>
      <c r="AA200" s="658">
        <f t="shared" si="115"/>
        <v>0</v>
      </c>
      <c r="AB200" s="658">
        <f t="shared" si="115"/>
        <v>0</v>
      </c>
      <c r="AC200" s="658">
        <f t="shared" si="115"/>
        <v>0</v>
      </c>
      <c r="AD200" s="658">
        <f t="shared" si="115"/>
        <v>0</v>
      </c>
      <c r="AE200" s="658">
        <f t="shared" si="115"/>
        <v>0</v>
      </c>
      <c r="AF200" s="658">
        <f t="shared" si="115"/>
        <v>0</v>
      </c>
      <c r="AG200" s="658">
        <f t="shared" si="115"/>
        <v>0</v>
      </c>
      <c r="AH200" s="658">
        <f t="shared" si="115"/>
        <v>0</v>
      </c>
      <c r="AI200" s="658">
        <f t="shared" si="115"/>
        <v>0</v>
      </c>
      <c r="AJ200" s="658">
        <f t="shared" si="115"/>
        <v>0</v>
      </c>
      <c r="AK200" s="658">
        <f t="shared" ref="AK200:BP200" si="116" xml:space="preserve"> AK$165</f>
        <v>1</v>
      </c>
      <c r="AL200" s="658">
        <f t="shared" si="116"/>
        <v>0</v>
      </c>
      <c r="AM200" s="658">
        <f t="shared" si="116"/>
        <v>0</v>
      </c>
      <c r="AN200" s="658">
        <f t="shared" si="116"/>
        <v>0</v>
      </c>
      <c r="AO200" s="658">
        <f t="shared" si="116"/>
        <v>0</v>
      </c>
      <c r="AP200" s="658">
        <f t="shared" si="116"/>
        <v>0</v>
      </c>
      <c r="AQ200" s="658">
        <f t="shared" si="116"/>
        <v>0</v>
      </c>
      <c r="AR200" s="658">
        <f t="shared" si="116"/>
        <v>0</v>
      </c>
      <c r="AS200" s="658">
        <f t="shared" si="116"/>
        <v>0</v>
      </c>
      <c r="AT200" s="658">
        <f t="shared" si="116"/>
        <v>0</v>
      </c>
      <c r="AU200" s="658">
        <f t="shared" si="116"/>
        <v>0</v>
      </c>
      <c r="AV200" s="658">
        <f t="shared" si="116"/>
        <v>0</v>
      </c>
      <c r="AW200" s="658">
        <f t="shared" si="116"/>
        <v>1</v>
      </c>
      <c r="AX200" s="658">
        <f t="shared" si="116"/>
        <v>0</v>
      </c>
      <c r="AY200" s="658">
        <f t="shared" si="116"/>
        <v>0</v>
      </c>
      <c r="AZ200" s="658">
        <f t="shared" si="116"/>
        <v>0</v>
      </c>
      <c r="BA200" s="658">
        <f t="shared" si="116"/>
        <v>0</v>
      </c>
      <c r="BB200" s="658">
        <f t="shared" si="116"/>
        <v>0</v>
      </c>
      <c r="BC200" s="658">
        <f t="shared" si="116"/>
        <v>0</v>
      </c>
      <c r="BD200" s="658">
        <f t="shared" si="116"/>
        <v>0</v>
      </c>
      <c r="BE200" s="658">
        <f t="shared" si="116"/>
        <v>0</v>
      </c>
      <c r="BF200" s="658">
        <f t="shared" si="116"/>
        <v>0</v>
      </c>
      <c r="BG200" s="658">
        <f t="shared" si="116"/>
        <v>0</v>
      </c>
      <c r="BH200" s="658">
        <f t="shared" si="116"/>
        <v>0</v>
      </c>
      <c r="BI200" s="658">
        <f t="shared" si="116"/>
        <v>1</v>
      </c>
      <c r="BJ200" s="658">
        <f t="shared" si="116"/>
        <v>0</v>
      </c>
      <c r="BK200" s="658">
        <f t="shared" si="116"/>
        <v>0</v>
      </c>
      <c r="BL200" s="658">
        <f t="shared" si="116"/>
        <v>0</v>
      </c>
      <c r="BM200" s="658">
        <f t="shared" si="116"/>
        <v>0</v>
      </c>
      <c r="BN200" s="658">
        <f t="shared" si="116"/>
        <v>0</v>
      </c>
      <c r="BO200" s="658">
        <f t="shared" si="116"/>
        <v>0</v>
      </c>
      <c r="BP200" s="658">
        <f t="shared" si="116"/>
        <v>0</v>
      </c>
      <c r="BQ200" s="658">
        <f t="shared" ref="BQ200:CF200" si="117" xml:space="preserve"> BQ$165</f>
        <v>0</v>
      </c>
      <c r="BR200" s="658">
        <f t="shared" si="117"/>
        <v>0</v>
      </c>
      <c r="BS200" s="658">
        <f t="shared" si="117"/>
        <v>0</v>
      </c>
      <c r="BT200" s="658">
        <f t="shared" si="117"/>
        <v>0</v>
      </c>
      <c r="BU200" s="658">
        <f t="shared" si="117"/>
        <v>1</v>
      </c>
      <c r="BV200" s="658">
        <f t="shared" si="117"/>
        <v>0</v>
      </c>
      <c r="BW200" s="658">
        <f t="shared" si="117"/>
        <v>0</v>
      </c>
      <c r="BX200" s="658">
        <f t="shared" si="117"/>
        <v>0</v>
      </c>
      <c r="BY200" s="658">
        <f t="shared" si="117"/>
        <v>0</v>
      </c>
      <c r="BZ200" s="658">
        <f t="shared" si="117"/>
        <v>0</v>
      </c>
      <c r="CA200" s="658">
        <f t="shared" si="117"/>
        <v>0</v>
      </c>
      <c r="CB200" s="658">
        <f t="shared" si="117"/>
        <v>0</v>
      </c>
      <c r="CC200" s="658">
        <f t="shared" si="117"/>
        <v>0</v>
      </c>
      <c r="CD200" s="658">
        <f t="shared" si="117"/>
        <v>0</v>
      </c>
      <c r="CE200" s="658">
        <f t="shared" si="117"/>
        <v>0</v>
      </c>
      <c r="CF200" s="658">
        <f t="shared" si="117"/>
        <v>0</v>
      </c>
    </row>
    <row r="201" spans="1:84" ht="4.95" customHeight="1" x14ac:dyDescent="0.25">
      <c r="A201" s="182"/>
      <c r="B201" s="178"/>
      <c r="D201" s="180"/>
      <c r="E201" s="184"/>
      <c r="F201" s="181"/>
      <c r="G201" s="184"/>
      <c r="H201" s="184"/>
      <c r="I201" s="184"/>
      <c r="J201" s="344"/>
      <c r="K201" s="344"/>
      <c r="L201" s="416"/>
      <c r="M201" s="416"/>
      <c r="N201" s="416"/>
      <c r="O201" s="416"/>
      <c r="P201" s="416"/>
      <c r="Q201" s="416"/>
      <c r="R201" s="416"/>
      <c r="S201" s="416"/>
      <c r="T201" s="416"/>
      <c r="U201" s="416"/>
      <c r="V201" s="416"/>
      <c r="W201" s="416"/>
      <c r="X201" s="416"/>
      <c r="Y201" s="416"/>
      <c r="Z201" s="416"/>
      <c r="AA201" s="416"/>
      <c r="AB201" s="416"/>
      <c r="AC201" s="416"/>
      <c r="AD201" s="416"/>
      <c r="AE201" s="416"/>
      <c r="AF201" s="416"/>
      <c r="AG201" s="416"/>
      <c r="AH201" s="416"/>
      <c r="AI201" s="416"/>
      <c r="AJ201" s="417"/>
      <c r="AK201" s="417"/>
      <c r="AL201" s="417"/>
      <c r="AM201" s="417"/>
      <c r="AN201" s="417"/>
      <c r="AO201" s="417"/>
      <c r="AP201" s="417"/>
      <c r="AQ201" s="417"/>
      <c r="AR201" s="417"/>
      <c r="AS201" s="417"/>
      <c r="AT201" s="417"/>
      <c r="AU201" s="417"/>
      <c r="AV201" s="417"/>
      <c r="AW201" s="417"/>
      <c r="AX201" s="417"/>
      <c r="AY201" s="417"/>
      <c r="AZ201" s="417"/>
      <c r="BA201" s="417"/>
      <c r="BB201" s="417"/>
      <c r="BC201" s="417"/>
      <c r="BD201" s="417"/>
      <c r="BE201" s="417"/>
      <c r="BF201" s="417"/>
      <c r="BG201" s="417"/>
      <c r="BH201" s="417"/>
      <c r="BI201" s="417"/>
      <c r="BJ201" s="417"/>
      <c r="BK201" s="417"/>
      <c r="BL201" s="417"/>
      <c r="BM201" s="417"/>
      <c r="BN201" s="417"/>
      <c r="BO201" s="417"/>
      <c r="BP201" s="417"/>
      <c r="BQ201" s="417"/>
      <c r="BR201" s="417"/>
      <c r="BS201" s="417"/>
      <c r="BT201" s="417"/>
      <c r="BU201" s="417"/>
      <c r="BV201" s="417"/>
      <c r="BW201" s="417"/>
      <c r="BX201" s="417"/>
      <c r="BY201" s="417"/>
      <c r="BZ201" s="417"/>
      <c r="CA201" s="417"/>
      <c r="CB201" s="417"/>
      <c r="CC201" s="417"/>
      <c r="CD201" s="417"/>
      <c r="CE201" s="417"/>
      <c r="CF201" s="417"/>
    </row>
    <row r="202" spans="1:84" x14ac:dyDescent="0.25">
      <c r="A202" s="202"/>
      <c r="B202" s="88"/>
      <c r="C202" s="202"/>
      <c r="D202" s="88"/>
      <c r="E202" s="88" t="str">
        <f xml:space="preserve"> "Applicable index step date - "&amp;InpFor!$E$11</f>
        <v>Applicable index step date - Revenue</v>
      </c>
      <c r="F202" s="88"/>
      <c r="G202" s="88" t="s">
        <v>2</v>
      </c>
      <c r="H202" s="88"/>
      <c r="I202" s="88"/>
      <c r="J202" s="342"/>
      <c r="K202" s="689"/>
      <c r="L202" s="88">
        <f t="shared" ref="L202:AQ202" si="118" xml:space="preserve"> IF(L$196 = 1, $F193, L$197 * L199 + K202 * (1 - L199))</f>
        <v>42948</v>
      </c>
      <c r="M202" s="88">
        <f t="shared" si="118"/>
        <v>42948</v>
      </c>
      <c r="N202" s="88">
        <f t="shared" si="118"/>
        <v>42948</v>
      </c>
      <c r="O202" s="88">
        <f t="shared" si="118"/>
        <v>42948</v>
      </c>
      <c r="P202" s="88">
        <f t="shared" si="118"/>
        <v>42948</v>
      </c>
      <c r="Q202" s="88">
        <f t="shared" si="118"/>
        <v>43313</v>
      </c>
      <c r="R202" s="88">
        <f t="shared" si="118"/>
        <v>43313</v>
      </c>
      <c r="S202" s="88">
        <f t="shared" si="118"/>
        <v>43313</v>
      </c>
      <c r="T202" s="88">
        <f xml:space="preserve"> IF(T$196 = 1, $F193, T$197 * T199 + S202 * (1 - T199))</f>
        <v>43313</v>
      </c>
      <c r="U202" s="88">
        <f t="shared" si="118"/>
        <v>43313</v>
      </c>
      <c r="V202" s="88">
        <f t="shared" si="118"/>
        <v>43313</v>
      </c>
      <c r="W202" s="88">
        <f t="shared" si="118"/>
        <v>43313</v>
      </c>
      <c r="X202" s="88">
        <f t="shared" si="118"/>
        <v>43313</v>
      </c>
      <c r="Y202" s="88">
        <f t="shared" si="118"/>
        <v>43313</v>
      </c>
      <c r="Z202" s="88">
        <f t="shared" si="118"/>
        <v>43313</v>
      </c>
      <c r="AA202" s="88">
        <f t="shared" si="118"/>
        <v>43313</v>
      </c>
      <c r="AB202" s="88">
        <f t="shared" si="118"/>
        <v>43313</v>
      </c>
      <c r="AC202" s="88">
        <f t="shared" si="118"/>
        <v>43678</v>
      </c>
      <c r="AD202" s="88">
        <f t="shared" si="118"/>
        <v>43678</v>
      </c>
      <c r="AE202" s="88">
        <f t="shared" si="118"/>
        <v>43678</v>
      </c>
      <c r="AF202" s="88">
        <f t="shared" si="118"/>
        <v>43678</v>
      </c>
      <c r="AG202" s="88">
        <f t="shared" si="118"/>
        <v>43678</v>
      </c>
      <c r="AH202" s="88">
        <f t="shared" si="118"/>
        <v>43678</v>
      </c>
      <c r="AI202" s="88">
        <f t="shared" si="118"/>
        <v>43678</v>
      </c>
      <c r="AJ202" s="88">
        <f t="shared" si="118"/>
        <v>43678</v>
      </c>
      <c r="AK202" s="88">
        <f t="shared" si="118"/>
        <v>43678</v>
      </c>
      <c r="AL202" s="88">
        <f t="shared" si="118"/>
        <v>43678</v>
      </c>
      <c r="AM202" s="88">
        <f t="shared" si="118"/>
        <v>43678</v>
      </c>
      <c r="AN202" s="88">
        <f t="shared" si="118"/>
        <v>43678</v>
      </c>
      <c r="AO202" s="88">
        <f t="shared" si="118"/>
        <v>44044</v>
      </c>
      <c r="AP202" s="88">
        <f t="shared" si="118"/>
        <v>44044</v>
      </c>
      <c r="AQ202" s="88">
        <f t="shared" si="118"/>
        <v>44044</v>
      </c>
      <c r="AR202" s="88">
        <f t="shared" ref="AR202:BW202" si="119" xml:space="preserve"> IF(AR$196 = 1, $F193, AR$197 * AR199 + AQ202 * (1 - AR199))</f>
        <v>44044</v>
      </c>
      <c r="AS202" s="88">
        <f t="shared" si="119"/>
        <v>44044</v>
      </c>
      <c r="AT202" s="88">
        <f t="shared" si="119"/>
        <v>44044</v>
      </c>
      <c r="AU202" s="88">
        <f t="shared" si="119"/>
        <v>44044</v>
      </c>
      <c r="AV202" s="88">
        <f t="shared" si="119"/>
        <v>44044</v>
      </c>
      <c r="AW202" s="88">
        <f t="shared" si="119"/>
        <v>44044</v>
      </c>
      <c r="AX202" s="88">
        <f t="shared" si="119"/>
        <v>44044</v>
      </c>
      <c r="AY202" s="88">
        <f t="shared" si="119"/>
        <v>44044</v>
      </c>
      <c r="AZ202" s="88">
        <f t="shared" si="119"/>
        <v>44044</v>
      </c>
      <c r="BA202" s="88">
        <f t="shared" si="119"/>
        <v>44409</v>
      </c>
      <c r="BB202" s="88">
        <f t="shared" si="119"/>
        <v>44409</v>
      </c>
      <c r="BC202" s="88">
        <f t="shared" si="119"/>
        <v>44409</v>
      </c>
      <c r="BD202" s="88">
        <f t="shared" si="119"/>
        <v>44409</v>
      </c>
      <c r="BE202" s="88">
        <f t="shared" si="119"/>
        <v>44409</v>
      </c>
      <c r="BF202" s="88">
        <f t="shared" si="119"/>
        <v>44409</v>
      </c>
      <c r="BG202" s="88">
        <f t="shared" si="119"/>
        <v>44409</v>
      </c>
      <c r="BH202" s="88">
        <f t="shared" si="119"/>
        <v>44409</v>
      </c>
      <c r="BI202" s="88">
        <f t="shared" si="119"/>
        <v>44409</v>
      </c>
      <c r="BJ202" s="88">
        <f t="shared" si="119"/>
        <v>44409</v>
      </c>
      <c r="BK202" s="88">
        <f t="shared" si="119"/>
        <v>44409</v>
      </c>
      <c r="BL202" s="88">
        <f t="shared" si="119"/>
        <v>44409</v>
      </c>
      <c r="BM202" s="88">
        <f t="shared" si="119"/>
        <v>44774</v>
      </c>
      <c r="BN202" s="88">
        <f t="shared" si="119"/>
        <v>44774</v>
      </c>
      <c r="BO202" s="88">
        <f t="shared" si="119"/>
        <v>44774</v>
      </c>
      <c r="BP202" s="88">
        <f t="shared" si="119"/>
        <v>44774</v>
      </c>
      <c r="BQ202" s="88">
        <f t="shared" si="119"/>
        <v>44774</v>
      </c>
      <c r="BR202" s="88">
        <f t="shared" si="119"/>
        <v>44774</v>
      </c>
      <c r="BS202" s="88">
        <f t="shared" si="119"/>
        <v>44774</v>
      </c>
      <c r="BT202" s="88">
        <f t="shared" si="119"/>
        <v>44774</v>
      </c>
      <c r="BU202" s="88">
        <f t="shared" si="119"/>
        <v>44774</v>
      </c>
      <c r="BV202" s="88">
        <f t="shared" si="119"/>
        <v>44774</v>
      </c>
      <c r="BW202" s="88">
        <f t="shared" si="119"/>
        <v>44774</v>
      </c>
      <c r="BX202" s="88">
        <f t="shared" ref="BX202:CF202" si="120" xml:space="preserve"> IF(BX$196 = 1, $F193, BX$197 * BX199 + BW202 * (1 - BX199))</f>
        <v>44774</v>
      </c>
      <c r="BY202" s="88">
        <f t="shared" si="120"/>
        <v>45139</v>
      </c>
      <c r="BZ202" s="88">
        <f t="shared" si="120"/>
        <v>45139</v>
      </c>
      <c r="CA202" s="88">
        <f t="shared" si="120"/>
        <v>45139</v>
      </c>
      <c r="CB202" s="88">
        <f t="shared" si="120"/>
        <v>45139</v>
      </c>
      <c r="CC202" s="88">
        <f t="shared" si="120"/>
        <v>45139</v>
      </c>
      <c r="CD202" s="88">
        <f t="shared" si="120"/>
        <v>45139</v>
      </c>
      <c r="CE202" s="88">
        <f t="shared" si="120"/>
        <v>45139</v>
      </c>
      <c r="CF202" s="88">
        <f t="shared" si="120"/>
        <v>45139</v>
      </c>
    </row>
    <row r="203" spans="1:84" x14ac:dyDescent="0.25">
      <c r="A203" s="202"/>
      <c r="B203" s="88"/>
      <c r="C203" s="202"/>
      <c r="D203" s="88"/>
      <c r="E203" s="88" t="str">
        <f xml:space="preserve"> "Applicable index step date - "&amp;InpFor!$E$12</f>
        <v>Applicable index step date - CoS</v>
      </c>
      <c r="F203" s="88"/>
      <c r="G203" s="88" t="s">
        <v>2</v>
      </c>
      <c r="H203" s="88"/>
      <c r="I203" s="88"/>
      <c r="J203" s="342"/>
      <c r="K203" s="689"/>
      <c r="L203" s="88">
        <f t="shared" ref="L203:AQ203" si="121" xml:space="preserve"> IF(L$196 = 1, $F194, L$197 * L200 + K203 * (1 - L200))</f>
        <v>42826</v>
      </c>
      <c r="M203" s="88">
        <f t="shared" si="121"/>
        <v>43191</v>
      </c>
      <c r="N203" s="88">
        <f t="shared" si="121"/>
        <v>43191</v>
      </c>
      <c r="O203" s="88">
        <f t="shared" si="121"/>
        <v>43191</v>
      </c>
      <c r="P203" s="88">
        <f t="shared" si="121"/>
        <v>43191</v>
      </c>
      <c r="Q203" s="88">
        <f t="shared" si="121"/>
        <v>43191</v>
      </c>
      <c r="R203" s="88">
        <f t="shared" si="121"/>
        <v>43191</v>
      </c>
      <c r="S203" s="88">
        <f t="shared" si="121"/>
        <v>43191</v>
      </c>
      <c r="T203" s="88">
        <f t="shared" si="121"/>
        <v>43191</v>
      </c>
      <c r="U203" s="88">
        <f t="shared" si="121"/>
        <v>43191</v>
      </c>
      <c r="V203" s="88">
        <f t="shared" si="121"/>
        <v>43191</v>
      </c>
      <c r="W203" s="88">
        <f t="shared" si="121"/>
        <v>43191</v>
      </c>
      <c r="X203" s="88">
        <f t="shared" si="121"/>
        <v>43191</v>
      </c>
      <c r="Y203" s="88">
        <f t="shared" si="121"/>
        <v>43556</v>
      </c>
      <c r="Z203" s="88">
        <f t="shared" si="121"/>
        <v>43556</v>
      </c>
      <c r="AA203" s="88">
        <f t="shared" si="121"/>
        <v>43556</v>
      </c>
      <c r="AB203" s="88">
        <f t="shared" si="121"/>
        <v>43556</v>
      </c>
      <c r="AC203" s="88">
        <f t="shared" si="121"/>
        <v>43556</v>
      </c>
      <c r="AD203" s="88">
        <f t="shared" si="121"/>
        <v>43556</v>
      </c>
      <c r="AE203" s="88">
        <f t="shared" si="121"/>
        <v>43556</v>
      </c>
      <c r="AF203" s="88">
        <f t="shared" si="121"/>
        <v>43556</v>
      </c>
      <c r="AG203" s="88">
        <f t="shared" si="121"/>
        <v>43556</v>
      </c>
      <c r="AH203" s="88">
        <f t="shared" si="121"/>
        <v>43556</v>
      </c>
      <c r="AI203" s="88">
        <f t="shared" si="121"/>
        <v>43556</v>
      </c>
      <c r="AJ203" s="88">
        <f t="shared" si="121"/>
        <v>43556</v>
      </c>
      <c r="AK203" s="88">
        <f t="shared" si="121"/>
        <v>43922</v>
      </c>
      <c r="AL203" s="88">
        <f t="shared" si="121"/>
        <v>43922</v>
      </c>
      <c r="AM203" s="88">
        <f t="shared" si="121"/>
        <v>43922</v>
      </c>
      <c r="AN203" s="88">
        <f t="shared" si="121"/>
        <v>43922</v>
      </c>
      <c r="AO203" s="88">
        <f t="shared" si="121"/>
        <v>43922</v>
      </c>
      <c r="AP203" s="88">
        <f t="shared" si="121"/>
        <v>43922</v>
      </c>
      <c r="AQ203" s="88">
        <f t="shared" si="121"/>
        <v>43922</v>
      </c>
      <c r="AR203" s="88">
        <f t="shared" ref="AR203:BW203" si="122" xml:space="preserve"> IF(AR$196 = 1, $F194, AR$197 * AR200 + AQ203 * (1 - AR200))</f>
        <v>43922</v>
      </c>
      <c r="AS203" s="88">
        <f t="shared" si="122"/>
        <v>43922</v>
      </c>
      <c r="AT203" s="88">
        <f t="shared" si="122"/>
        <v>43922</v>
      </c>
      <c r="AU203" s="88">
        <f t="shared" si="122"/>
        <v>43922</v>
      </c>
      <c r="AV203" s="88">
        <f t="shared" si="122"/>
        <v>43922</v>
      </c>
      <c r="AW203" s="88">
        <f t="shared" si="122"/>
        <v>44287</v>
      </c>
      <c r="AX203" s="88">
        <f t="shared" si="122"/>
        <v>44287</v>
      </c>
      <c r="AY203" s="88">
        <f t="shared" si="122"/>
        <v>44287</v>
      </c>
      <c r="AZ203" s="88">
        <f t="shared" si="122"/>
        <v>44287</v>
      </c>
      <c r="BA203" s="88">
        <f t="shared" si="122"/>
        <v>44287</v>
      </c>
      <c r="BB203" s="88">
        <f t="shared" si="122"/>
        <v>44287</v>
      </c>
      <c r="BC203" s="88">
        <f t="shared" si="122"/>
        <v>44287</v>
      </c>
      <c r="BD203" s="88">
        <f t="shared" si="122"/>
        <v>44287</v>
      </c>
      <c r="BE203" s="88">
        <f t="shared" si="122"/>
        <v>44287</v>
      </c>
      <c r="BF203" s="88">
        <f t="shared" si="122"/>
        <v>44287</v>
      </c>
      <c r="BG203" s="88">
        <f t="shared" si="122"/>
        <v>44287</v>
      </c>
      <c r="BH203" s="88">
        <f t="shared" si="122"/>
        <v>44287</v>
      </c>
      <c r="BI203" s="88">
        <f t="shared" si="122"/>
        <v>44652</v>
      </c>
      <c r="BJ203" s="88">
        <f t="shared" si="122"/>
        <v>44652</v>
      </c>
      <c r="BK203" s="88">
        <f t="shared" si="122"/>
        <v>44652</v>
      </c>
      <c r="BL203" s="88">
        <f t="shared" si="122"/>
        <v>44652</v>
      </c>
      <c r="BM203" s="88">
        <f t="shared" si="122"/>
        <v>44652</v>
      </c>
      <c r="BN203" s="88">
        <f t="shared" si="122"/>
        <v>44652</v>
      </c>
      <c r="BO203" s="88">
        <f t="shared" si="122"/>
        <v>44652</v>
      </c>
      <c r="BP203" s="88">
        <f t="shared" si="122"/>
        <v>44652</v>
      </c>
      <c r="BQ203" s="88">
        <f t="shared" si="122"/>
        <v>44652</v>
      </c>
      <c r="BR203" s="88">
        <f t="shared" si="122"/>
        <v>44652</v>
      </c>
      <c r="BS203" s="88">
        <f t="shared" si="122"/>
        <v>44652</v>
      </c>
      <c r="BT203" s="88">
        <f t="shared" si="122"/>
        <v>44652</v>
      </c>
      <c r="BU203" s="88">
        <f t="shared" si="122"/>
        <v>45017</v>
      </c>
      <c r="BV203" s="88">
        <f t="shared" si="122"/>
        <v>45017</v>
      </c>
      <c r="BW203" s="88">
        <f t="shared" si="122"/>
        <v>45017</v>
      </c>
      <c r="BX203" s="88">
        <f t="shared" ref="BX203:CF203" si="123" xml:space="preserve"> IF(BX$196 = 1, $F194, BX$197 * BX200 + BW203 * (1 - BX200))</f>
        <v>45017</v>
      </c>
      <c r="BY203" s="88">
        <f t="shared" si="123"/>
        <v>45017</v>
      </c>
      <c r="BZ203" s="88">
        <f t="shared" si="123"/>
        <v>45017</v>
      </c>
      <c r="CA203" s="88">
        <f t="shared" si="123"/>
        <v>45017</v>
      </c>
      <c r="CB203" s="88">
        <f t="shared" si="123"/>
        <v>45017</v>
      </c>
      <c r="CC203" s="88">
        <f t="shared" si="123"/>
        <v>45017</v>
      </c>
      <c r="CD203" s="88">
        <f t="shared" si="123"/>
        <v>45017</v>
      </c>
      <c r="CE203" s="88">
        <f t="shared" si="123"/>
        <v>45017</v>
      </c>
      <c r="CF203" s="88">
        <f t="shared" si="123"/>
        <v>45017</v>
      </c>
    </row>
    <row r="204" spans="1:84" x14ac:dyDescent="0.25">
      <c r="A204" s="182"/>
      <c r="B204" s="178"/>
      <c r="D204" s="180"/>
      <c r="E204" s="184"/>
      <c r="F204" s="181"/>
      <c r="G204" s="184"/>
      <c r="H204" s="184"/>
      <c r="I204" s="184"/>
      <c r="J204" s="344"/>
      <c r="K204" s="344"/>
      <c r="L204" s="416"/>
      <c r="M204" s="416"/>
      <c r="N204" s="416"/>
      <c r="O204" s="416"/>
      <c r="P204" s="416"/>
      <c r="Q204" s="416"/>
      <c r="R204" s="416"/>
      <c r="S204" s="416"/>
      <c r="T204" s="416"/>
      <c r="U204" s="416"/>
      <c r="V204" s="416"/>
      <c r="W204" s="416"/>
      <c r="X204" s="416"/>
      <c r="Y204" s="416"/>
      <c r="Z204" s="416"/>
      <c r="AA204" s="416"/>
      <c r="AB204" s="416"/>
      <c r="AC204" s="416"/>
      <c r="AD204" s="416"/>
      <c r="AE204" s="416"/>
      <c r="AF204" s="416"/>
      <c r="AG204" s="416"/>
      <c r="AH204" s="416"/>
      <c r="AI204" s="416"/>
      <c r="AJ204" s="417"/>
      <c r="AK204" s="417"/>
      <c r="AL204" s="417"/>
      <c r="AM204" s="417"/>
      <c r="AN204" s="417"/>
      <c r="AO204" s="417"/>
      <c r="AP204" s="417"/>
      <c r="AQ204" s="417"/>
      <c r="AR204" s="417"/>
      <c r="AS204" s="417"/>
      <c r="AT204" s="417"/>
      <c r="AU204" s="417"/>
      <c r="AV204" s="417"/>
      <c r="AW204" s="417"/>
      <c r="AX204" s="417"/>
      <c r="AY204" s="417"/>
      <c r="AZ204" s="417"/>
      <c r="BA204" s="417"/>
      <c r="BB204" s="417"/>
      <c r="BC204" s="417"/>
      <c r="BD204" s="417"/>
      <c r="BE204" s="417"/>
      <c r="BF204" s="417"/>
      <c r="BG204" s="417"/>
      <c r="BH204" s="417"/>
      <c r="BI204" s="417"/>
      <c r="BJ204" s="417"/>
      <c r="BK204" s="417"/>
      <c r="BL204" s="417"/>
      <c r="BM204" s="417"/>
      <c r="BN204" s="417"/>
      <c r="BO204" s="417"/>
      <c r="BP204" s="417"/>
      <c r="BQ204" s="417"/>
      <c r="BR204" s="417"/>
      <c r="BS204" s="417"/>
      <c r="BT204" s="417"/>
      <c r="BU204" s="417"/>
      <c r="BV204" s="417"/>
      <c r="BW204" s="417"/>
      <c r="BX204" s="417"/>
      <c r="BY204" s="417"/>
      <c r="BZ204" s="417"/>
      <c r="CA204" s="417"/>
      <c r="CB204" s="417"/>
      <c r="CC204" s="417"/>
      <c r="CD204" s="417"/>
      <c r="CE204" s="417"/>
      <c r="CF204" s="417"/>
    </row>
    <row r="205" spans="1:84" x14ac:dyDescent="0.25">
      <c r="A205" s="182"/>
      <c r="B205" s="178"/>
      <c r="D205" s="180"/>
      <c r="E205" s="184"/>
      <c r="F205" s="181"/>
      <c r="G205" s="184"/>
      <c r="H205" s="184"/>
      <c r="I205" s="184"/>
      <c r="J205" s="344"/>
      <c r="K205" s="344"/>
      <c r="L205" s="416"/>
      <c r="M205" s="416"/>
      <c r="N205" s="416"/>
      <c r="O205" s="416"/>
      <c r="P205" s="416"/>
      <c r="Q205" s="416"/>
      <c r="R205" s="416"/>
      <c r="S205" s="416"/>
      <c r="T205" s="416"/>
      <c r="U205" s="416"/>
      <c r="V205" s="416"/>
      <c r="W205" s="416"/>
      <c r="X205" s="416"/>
      <c r="Y205" s="416"/>
      <c r="Z205" s="416"/>
      <c r="AA205" s="416"/>
      <c r="AB205" s="416"/>
      <c r="AC205" s="416"/>
      <c r="AD205" s="416"/>
      <c r="AE205" s="416"/>
      <c r="AF205" s="416"/>
      <c r="AG205" s="416"/>
      <c r="AH205" s="416"/>
      <c r="AI205" s="416"/>
      <c r="AJ205" s="417"/>
      <c r="AK205" s="417"/>
      <c r="AL205" s="417"/>
      <c r="AM205" s="417"/>
      <c r="AN205" s="417"/>
      <c r="AO205" s="417"/>
      <c r="AP205" s="417"/>
      <c r="AQ205" s="417"/>
      <c r="AR205" s="417"/>
      <c r="AS205" s="417"/>
      <c r="AT205" s="417"/>
      <c r="AU205" s="417"/>
      <c r="AV205" s="417"/>
      <c r="AW205" s="417"/>
      <c r="AX205" s="417"/>
      <c r="AY205" s="417"/>
      <c r="AZ205" s="417"/>
      <c r="BA205" s="417"/>
      <c r="BB205" s="417"/>
      <c r="BC205" s="417"/>
      <c r="BD205" s="417"/>
      <c r="BE205" s="417"/>
      <c r="BF205" s="417"/>
      <c r="BG205" s="417"/>
      <c r="BH205" s="417"/>
      <c r="BI205" s="417"/>
      <c r="BJ205" s="417"/>
      <c r="BK205" s="417"/>
      <c r="BL205" s="417"/>
      <c r="BM205" s="417"/>
      <c r="BN205" s="417"/>
      <c r="BO205" s="417"/>
      <c r="BP205" s="417"/>
      <c r="BQ205" s="417"/>
      <c r="BR205" s="417"/>
      <c r="BS205" s="417"/>
      <c r="BT205" s="417"/>
      <c r="BU205" s="417"/>
      <c r="BV205" s="417"/>
      <c r="BW205" s="417"/>
      <c r="BX205" s="417"/>
      <c r="BY205" s="417"/>
      <c r="BZ205" s="417"/>
      <c r="CA205" s="417"/>
      <c r="CB205" s="417"/>
      <c r="CC205" s="417"/>
      <c r="CD205" s="417"/>
      <c r="CE205" s="417"/>
      <c r="CF205" s="417"/>
    </row>
    <row r="206" spans="1:84" x14ac:dyDescent="0.25">
      <c r="B206" s="183"/>
      <c r="C206" s="179" t="s">
        <v>31</v>
      </c>
      <c r="E206" s="10"/>
      <c r="G206" s="10"/>
      <c r="H206" s="10"/>
      <c r="I206" s="10"/>
      <c r="J206" s="344"/>
      <c r="K206" s="344"/>
      <c r="L206" s="416"/>
      <c r="M206" s="416"/>
      <c r="N206" s="416"/>
      <c r="O206" s="416"/>
      <c r="P206" s="416"/>
      <c r="Q206" s="416"/>
      <c r="R206" s="416"/>
      <c r="S206" s="416"/>
      <c r="T206" s="416"/>
      <c r="U206" s="416"/>
      <c r="V206" s="416"/>
      <c r="W206" s="416"/>
      <c r="X206" s="416"/>
      <c r="Y206" s="416"/>
      <c r="Z206" s="416"/>
      <c r="AA206" s="416"/>
      <c r="AB206" s="416"/>
      <c r="AC206" s="416"/>
      <c r="AD206" s="416"/>
      <c r="AE206" s="416"/>
      <c r="AF206" s="416"/>
      <c r="AG206" s="416"/>
      <c r="AH206" s="416"/>
      <c r="AI206" s="416"/>
      <c r="AJ206" s="417"/>
      <c r="AK206" s="417"/>
      <c r="AL206" s="417"/>
      <c r="AM206" s="417"/>
      <c r="AN206" s="417"/>
      <c r="AO206" s="417"/>
      <c r="AP206" s="417"/>
      <c r="AQ206" s="417"/>
      <c r="AR206" s="417"/>
      <c r="AS206" s="417"/>
      <c r="AT206" s="417"/>
      <c r="AU206" s="417"/>
      <c r="AV206" s="417"/>
      <c r="AW206" s="417"/>
      <c r="AX206" s="417"/>
      <c r="AY206" s="417"/>
      <c r="AZ206" s="417"/>
      <c r="BA206" s="417"/>
      <c r="BB206" s="417"/>
      <c r="BC206" s="417"/>
      <c r="BD206" s="417"/>
      <c r="BE206" s="417"/>
      <c r="BF206" s="417"/>
      <c r="BG206" s="417"/>
      <c r="BH206" s="417"/>
      <c r="BI206" s="417"/>
      <c r="BJ206" s="417"/>
      <c r="BK206" s="417"/>
      <c r="BL206" s="417"/>
      <c r="BM206" s="417"/>
      <c r="BN206" s="417"/>
      <c r="BO206" s="417"/>
      <c r="BP206" s="417"/>
      <c r="BQ206" s="417"/>
      <c r="BR206" s="417"/>
      <c r="BS206" s="417"/>
      <c r="BT206" s="417"/>
      <c r="BU206" s="417"/>
      <c r="BV206" s="417"/>
      <c r="BW206" s="417"/>
      <c r="BX206" s="417"/>
      <c r="BY206" s="417"/>
      <c r="BZ206" s="417"/>
      <c r="CA206" s="417"/>
      <c r="CB206" s="417"/>
      <c r="CC206" s="417"/>
      <c r="CD206" s="417"/>
      <c r="CE206" s="417"/>
      <c r="CF206" s="417"/>
    </row>
    <row r="207" spans="1:84" x14ac:dyDescent="0.25">
      <c r="B207" s="183"/>
      <c r="E207" s="10"/>
      <c r="G207" s="10"/>
      <c r="H207" s="10"/>
      <c r="I207" s="10"/>
      <c r="J207" s="344"/>
      <c r="K207" s="344"/>
      <c r="L207" s="416"/>
      <c r="M207" s="416"/>
      <c r="N207" s="416"/>
      <c r="O207" s="416"/>
      <c r="P207" s="416"/>
      <c r="Q207" s="416"/>
      <c r="R207" s="416"/>
      <c r="S207" s="416"/>
      <c r="T207" s="416"/>
      <c r="U207" s="416"/>
      <c r="V207" s="416"/>
      <c r="W207" s="416"/>
      <c r="X207" s="416"/>
      <c r="Y207" s="416"/>
      <c r="Z207" s="416"/>
      <c r="AA207" s="416"/>
      <c r="AB207" s="416"/>
      <c r="AC207" s="416"/>
      <c r="AD207" s="416"/>
      <c r="AE207" s="416"/>
      <c r="AF207" s="416"/>
      <c r="AG207" s="416"/>
      <c r="AH207" s="416"/>
      <c r="AI207" s="416"/>
      <c r="AJ207" s="417"/>
      <c r="AK207" s="417"/>
      <c r="AL207" s="417"/>
      <c r="AM207" s="417"/>
      <c r="AN207" s="417"/>
      <c r="AO207" s="417"/>
      <c r="AP207" s="417"/>
      <c r="AQ207" s="417"/>
      <c r="AR207" s="417"/>
      <c r="AS207" s="417"/>
      <c r="AT207" s="417"/>
      <c r="AU207" s="417"/>
      <c r="AV207" s="417"/>
      <c r="AW207" s="417"/>
      <c r="AX207" s="417"/>
      <c r="AY207" s="417"/>
      <c r="AZ207" s="417"/>
      <c r="BA207" s="417"/>
      <c r="BB207" s="417"/>
      <c r="BC207" s="417"/>
      <c r="BD207" s="417"/>
      <c r="BE207" s="417"/>
      <c r="BF207" s="417"/>
      <c r="BG207" s="417"/>
      <c r="BH207" s="417"/>
      <c r="BI207" s="417"/>
      <c r="BJ207" s="417"/>
      <c r="BK207" s="417"/>
      <c r="BL207" s="417"/>
      <c r="BM207" s="417"/>
      <c r="BN207" s="417"/>
      <c r="BO207" s="417"/>
      <c r="BP207" s="417"/>
      <c r="BQ207" s="417"/>
      <c r="BR207" s="417"/>
      <c r="BS207" s="417"/>
      <c r="BT207" s="417"/>
      <c r="BU207" s="417"/>
      <c r="BV207" s="417"/>
      <c r="BW207" s="417"/>
      <c r="BX207" s="417"/>
      <c r="BY207" s="417"/>
      <c r="BZ207" s="417"/>
      <c r="CA207" s="417"/>
      <c r="CB207" s="417"/>
      <c r="CC207" s="417"/>
      <c r="CD207" s="417"/>
      <c r="CE207" s="417"/>
      <c r="CF207" s="417"/>
    </row>
    <row r="208" spans="1:84" x14ac:dyDescent="0.25">
      <c r="A208" s="91"/>
      <c r="B208" s="93"/>
      <c r="C208" s="92"/>
      <c r="D208" s="93"/>
      <c r="E208" s="94" t="str">
        <f xml:space="preserve"> InpFor!E$17</f>
        <v>Index base date - Revenue</v>
      </c>
      <c r="F208" s="94">
        <f xml:space="preserve"> InpFor!F$17</f>
        <v>43101</v>
      </c>
      <c r="G208" s="94" t="str">
        <f xml:space="preserve"> InpFor!G$17</f>
        <v>date</v>
      </c>
      <c r="H208" s="94" t="str">
        <f xml:space="preserve"> InpFor!H$17</f>
        <v>Deflation will be modelled prior to the base date</v>
      </c>
      <c r="I208" s="94" t="str">
        <f xml:space="preserve"> InpFor!I$17</f>
        <v>Email from D.Smith 5 June 19</v>
      </c>
      <c r="J208" s="170"/>
      <c r="K208" s="170"/>
      <c r="L208" s="170"/>
      <c r="M208" s="170"/>
      <c r="N208" s="170"/>
      <c r="O208" s="170"/>
      <c r="P208" s="170"/>
      <c r="Q208" s="170"/>
      <c r="R208" s="170"/>
      <c r="S208" s="170"/>
      <c r="T208" s="170"/>
      <c r="U208" s="170"/>
      <c r="V208" s="170"/>
      <c r="W208" s="170"/>
      <c r="X208" s="170"/>
      <c r="Y208" s="170"/>
      <c r="Z208" s="170"/>
      <c r="AA208" s="170"/>
      <c r="AB208" s="170"/>
      <c r="AC208" s="170"/>
      <c r="AD208" s="170"/>
      <c r="AE208" s="170"/>
      <c r="AF208" s="170"/>
      <c r="AG208" s="170"/>
      <c r="AH208" s="170"/>
      <c r="AI208" s="170"/>
      <c r="AJ208" s="421"/>
      <c r="AK208" s="421"/>
      <c r="AL208" s="421"/>
      <c r="AM208" s="421"/>
      <c r="AN208" s="421"/>
      <c r="AO208" s="421"/>
      <c r="AP208" s="421"/>
      <c r="AQ208" s="421"/>
      <c r="AR208" s="421"/>
      <c r="AS208" s="421"/>
      <c r="AT208" s="421"/>
      <c r="AU208" s="421"/>
      <c r="AV208" s="421"/>
      <c r="AW208" s="421"/>
      <c r="AX208" s="421"/>
      <c r="AY208" s="421"/>
      <c r="AZ208" s="421"/>
      <c r="BA208" s="421"/>
      <c r="BB208" s="421"/>
      <c r="BC208" s="421"/>
      <c r="BD208" s="421"/>
      <c r="BE208" s="421"/>
      <c r="BF208" s="421"/>
      <c r="BG208" s="421"/>
      <c r="BH208" s="421"/>
      <c r="BI208" s="421"/>
      <c r="BJ208" s="421"/>
      <c r="BK208" s="421"/>
      <c r="BL208" s="421"/>
      <c r="BM208" s="421"/>
      <c r="BN208" s="421"/>
      <c r="BO208" s="421"/>
      <c r="BP208" s="421"/>
      <c r="BQ208" s="421"/>
      <c r="BR208" s="421"/>
      <c r="BS208" s="421"/>
      <c r="BT208" s="421"/>
      <c r="BU208" s="421"/>
      <c r="BV208" s="421"/>
      <c r="BW208" s="421"/>
      <c r="BX208" s="421"/>
      <c r="BY208" s="421"/>
      <c r="BZ208" s="421"/>
      <c r="CA208" s="421"/>
      <c r="CB208" s="421"/>
      <c r="CC208" s="421"/>
      <c r="CD208" s="421"/>
      <c r="CE208" s="421"/>
      <c r="CF208" s="421"/>
    </row>
    <row r="209" spans="1:84" x14ac:dyDescent="0.25">
      <c r="A209" s="91"/>
      <c r="B209" s="93"/>
      <c r="C209" s="92"/>
      <c r="D209" s="93"/>
      <c r="E209" s="94" t="str">
        <f xml:space="preserve"> InpFor!E$18</f>
        <v>Index base date - CoS</v>
      </c>
      <c r="F209" s="94">
        <f xml:space="preserve"> InpFor!F$18</f>
        <v>43101</v>
      </c>
      <c r="G209" s="94" t="str">
        <f xml:space="preserve"> InpFor!G$18</f>
        <v>date</v>
      </c>
      <c r="H209" s="94" t="str">
        <f xml:space="preserve"> InpFor!H$18</f>
        <v>Deflation will be modelled prior to the base date</v>
      </c>
      <c r="I209" s="94" t="str">
        <f xml:space="preserve"> InpFor!I$18</f>
        <v>Email from D.Smith 5 June 19</v>
      </c>
      <c r="J209" s="170"/>
      <c r="K209" s="170"/>
      <c r="L209" s="170"/>
      <c r="M209" s="170"/>
      <c r="N209" s="170"/>
      <c r="O209" s="170"/>
      <c r="P209" s="170"/>
      <c r="Q209" s="170"/>
      <c r="R209" s="170"/>
      <c r="S209" s="170"/>
      <c r="T209" s="170"/>
      <c r="U209" s="170"/>
      <c r="V209" s="170"/>
      <c r="W209" s="170"/>
      <c r="X209" s="170"/>
      <c r="Y209" s="170"/>
      <c r="Z209" s="170"/>
      <c r="AA209" s="170"/>
      <c r="AB209" s="170"/>
      <c r="AC209" s="170"/>
      <c r="AD209" s="170"/>
      <c r="AE209" s="170"/>
      <c r="AF209" s="170"/>
      <c r="AG209" s="170"/>
      <c r="AH209" s="170"/>
      <c r="AI209" s="170"/>
      <c r="AJ209" s="421"/>
      <c r="AK209" s="421"/>
      <c r="AL209" s="421"/>
      <c r="AM209" s="421"/>
      <c r="AN209" s="421"/>
      <c r="AO209" s="421"/>
      <c r="AP209" s="421"/>
      <c r="AQ209" s="421"/>
      <c r="AR209" s="421"/>
      <c r="AS209" s="421"/>
      <c r="AT209" s="421"/>
      <c r="AU209" s="421"/>
      <c r="AV209" s="421"/>
      <c r="AW209" s="421"/>
      <c r="AX209" s="421"/>
      <c r="AY209" s="421"/>
      <c r="AZ209" s="421"/>
      <c r="BA209" s="421"/>
      <c r="BB209" s="421"/>
      <c r="BC209" s="421"/>
      <c r="BD209" s="421"/>
      <c r="BE209" s="421"/>
      <c r="BF209" s="421"/>
      <c r="BG209" s="421"/>
      <c r="BH209" s="421"/>
      <c r="BI209" s="421"/>
      <c r="BJ209" s="421"/>
      <c r="BK209" s="421"/>
      <c r="BL209" s="421"/>
      <c r="BM209" s="421"/>
      <c r="BN209" s="421"/>
      <c r="BO209" s="421"/>
      <c r="BP209" s="421"/>
      <c r="BQ209" s="421"/>
      <c r="BR209" s="421"/>
      <c r="BS209" s="421"/>
      <c r="BT209" s="421"/>
      <c r="BU209" s="421"/>
      <c r="BV209" s="421"/>
      <c r="BW209" s="421"/>
      <c r="BX209" s="421"/>
      <c r="BY209" s="421"/>
      <c r="BZ209" s="421"/>
      <c r="CA209" s="421"/>
      <c r="CB209" s="421"/>
      <c r="CC209" s="421"/>
      <c r="CD209" s="421"/>
      <c r="CE209" s="421"/>
      <c r="CF209" s="421"/>
    </row>
    <row r="210" spans="1:84" ht="5.0999999999999996" customHeight="1" x14ac:dyDescent="0.25">
      <c r="A210" s="91"/>
      <c r="B210" s="93"/>
      <c r="C210" s="92"/>
      <c r="D210" s="93"/>
      <c r="E210" s="94"/>
      <c r="F210" s="94"/>
      <c r="G210" s="94"/>
      <c r="H210" s="94"/>
      <c r="I210" s="94"/>
      <c r="J210" s="170"/>
      <c r="K210" s="170"/>
      <c r="L210" s="170"/>
      <c r="M210" s="170"/>
      <c r="N210" s="170"/>
      <c r="O210" s="170"/>
      <c r="P210" s="170"/>
      <c r="Q210" s="170"/>
      <c r="R210" s="170"/>
      <c r="S210" s="170"/>
      <c r="T210" s="170"/>
      <c r="U210" s="170"/>
      <c r="V210" s="170"/>
      <c r="W210" s="170"/>
      <c r="X210" s="170"/>
      <c r="Y210" s="170"/>
      <c r="Z210" s="170"/>
      <c r="AA210" s="170"/>
      <c r="AB210" s="170"/>
      <c r="AC210" s="170"/>
      <c r="AD210" s="170"/>
      <c r="AE210" s="170"/>
      <c r="AF210" s="170"/>
      <c r="AG210" s="170"/>
      <c r="AH210" s="170"/>
      <c r="AI210" s="170"/>
      <c r="AJ210" s="421"/>
      <c r="AK210" s="421"/>
      <c r="AL210" s="421"/>
      <c r="AM210" s="421"/>
      <c r="AN210" s="421"/>
      <c r="AO210" s="421"/>
      <c r="AP210" s="421"/>
      <c r="AQ210" s="421"/>
      <c r="AR210" s="421"/>
      <c r="AS210" s="421"/>
      <c r="AT210" s="421"/>
      <c r="AU210" s="421"/>
      <c r="AV210" s="421"/>
      <c r="AW210" s="421"/>
      <c r="AX210" s="421"/>
      <c r="AY210" s="421"/>
      <c r="AZ210" s="421"/>
      <c r="BA210" s="421"/>
      <c r="BB210" s="421"/>
      <c r="BC210" s="421"/>
      <c r="BD210" s="421"/>
      <c r="BE210" s="421"/>
      <c r="BF210" s="421"/>
      <c r="BG210" s="421"/>
      <c r="BH210" s="421"/>
      <c r="BI210" s="421"/>
      <c r="BJ210" s="421"/>
      <c r="BK210" s="421"/>
      <c r="BL210" s="421"/>
      <c r="BM210" s="421"/>
      <c r="BN210" s="421"/>
      <c r="BO210" s="421"/>
      <c r="BP210" s="421"/>
      <c r="BQ210" s="421"/>
      <c r="BR210" s="421"/>
      <c r="BS210" s="421"/>
      <c r="BT210" s="421"/>
      <c r="BU210" s="421"/>
      <c r="BV210" s="421"/>
      <c r="BW210" s="421"/>
      <c r="BX210" s="421"/>
      <c r="BY210" s="421"/>
      <c r="BZ210" s="421"/>
      <c r="CA210" s="421"/>
      <c r="CB210" s="421"/>
      <c r="CC210" s="421"/>
      <c r="CD210" s="421"/>
      <c r="CE210" s="421"/>
      <c r="CF210" s="421"/>
    </row>
    <row r="211" spans="1:84" x14ac:dyDescent="0.25">
      <c r="A211" s="202"/>
      <c r="B211" s="88"/>
      <c r="C211" s="202"/>
      <c r="D211" s="88"/>
      <c r="E211" s="88" t="str">
        <f xml:space="preserve"> E$202</f>
        <v>Applicable index step date - Revenue</v>
      </c>
      <c r="F211" s="88">
        <f t="shared" ref="F211:BQ211" si="124" xml:space="preserve"> F$202</f>
        <v>0</v>
      </c>
      <c r="G211" s="88" t="str">
        <f t="shared" si="124"/>
        <v>date</v>
      </c>
      <c r="H211" s="88">
        <f t="shared" si="124"/>
        <v>0</v>
      </c>
      <c r="I211" s="88">
        <f t="shared" si="124"/>
        <v>0</v>
      </c>
      <c r="J211" s="88">
        <f t="shared" si="124"/>
        <v>0</v>
      </c>
      <c r="K211" s="88">
        <f t="shared" si="124"/>
        <v>0</v>
      </c>
      <c r="L211" s="88">
        <f t="shared" si="124"/>
        <v>42948</v>
      </c>
      <c r="M211" s="88">
        <f t="shared" si="124"/>
        <v>42948</v>
      </c>
      <c r="N211" s="88">
        <f t="shared" si="124"/>
        <v>42948</v>
      </c>
      <c r="O211" s="88">
        <f t="shared" si="124"/>
        <v>42948</v>
      </c>
      <c r="P211" s="88">
        <f t="shared" si="124"/>
        <v>42948</v>
      </c>
      <c r="Q211" s="88">
        <f t="shared" si="124"/>
        <v>43313</v>
      </c>
      <c r="R211" s="88">
        <f t="shared" si="124"/>
        <v>43313</v>
      </c>
      <c r="S211" s="88">
        <f t="shared" si="124"/>
        <v>43313</v>
      </c>
      <c r="T211" s="88">
        <f t="shared" si="124"/>
        <v>43313</v>
      </c>
      <c r="U211" s="88">
        <f t="shared" si="124"/>
        <v>43313</v>
      </c>
      <c r="V211" s="88">
        <f t="shared" si="124"/>
        <v>43313</v>
      </c>
      <c r="W211" s="88">
        <f t="shared" si="124"/>
        <v>43313</v>
      </c>
      <c r="X211" s="88">
        <f t="shared" si="124"/>
        <v>43313</v>
      </c>
      <c r="Y211" s="88">
        <f t="shared" si="124"/>
        <v>43313</v>
      </c>
      <c r="Z211" s="88">
        <f t="shared" si="124"/>
        <v>43313</v>
      </c>
      <c r="AA211" s="88">
        <f t="shared" si="124"/>
        <v>43313</v>
      </c>
      <c r="AB211" s="88">
        <f t="shared" si="124"/>
        <v>43313</v>
      </c>
      <c r="AC211" s="88">
        <f t="shared" si="124"/>
        <v>43678</v>
      </c>
      <c r="AD211" s="88">
        <f t="shared" si="124"/>
        <v>43678</v>
      </c>
      <c r="AE211" s="88">
        <f t="shared" si="124"/>
        <v>43678</v>
      </c>
      <c r="AF211" s="88">
        <f t="shared" si="124"/>
        <v>43678</v>
      </c>
      <c r="AG211" s="88">
        <f t="shared" si="124"/>
        <v>43678</v>
      </c>
      <c r="AH211" s="88">
        <f t="shared" si="124"/>
        <v>43678</v>
      </c>
      <c r="AI211" s="88">
        <f t="shared" si="124"/>
        <v>43678</v>
      </c>
      <c r="AJ211" s="88">
        <f t="shared" si="124"/>
        <v>43678</v>
      </c>
      <c r="AK211" s="88">
        <f t="shared" si="124"/>
        <v>43678</v>
      </c>
      <c r="AL211" s="88">
        <f t="shared" si="124"/>
        <v>43678</v>
      </c>
      <c r="AM211" s="88">
        <f t="shared" si="124"/>
        <v>43678</v>
      </c>
      <c r="AN211" s="88">
        <f t="shared" si="124"/>
        <v>43678</v>
      </c>
      <c r="AO211" s="88">
        <f t="shared" si="124"/>
        <v>44044</v>
      </c>
      <c r="AP211" s="88">
        <f t="shared" si="124"/>
        <v>44044</v>
      </c>
      <c r="AQ211" s="88">
        <f t="shared" si="124"/>
        <v>44044</v>
      </c>
      <c r="AR211" s="88">
        <f t="shared" si="124"/>
        <v>44044</v>
      </c>
      <c r="AS211" s="88">
        <f t="shared" si="124"/>
        <v>44044</v>
      </c>
      <c r="AT211" s="88">
        <f t="shared" si="124"/>
        <v>44044</v>
      </c>
      <c r="AU211" s="88">
        <f t="shared" si="124"/>
        <v>44044</v>
      </c>
      <c r="AV211" s="88">
        <f t="shared" si="124"/>
        <v>44044</v>
      </c>
      <c r="AW211" s="88">
        <f t="shared" si="124"/>
        <v>44044</v>
      </c>
      <c r="AX211" s="88">
        <f t="shared" si="124"/>
        <v>44044</v>
      </c>
      <c r="AY211" s="88">
        <f t="shared" si="124"/>
        <v>44044</v>
      </c>
      <c r="AZ211" s="88">
        <f t="shared" si="124"/>
        <v>44044</v>
      </c>
      <c r="BA211" s="88">
        <f t="shared" si="124"/>
        <v>44409</v>
      </c>
      <c r="BB211" s="88">
        <f t="shared" si="124"/>
        <v>44409</v>
      </c>
      <c r="BC211" s="88">
        <f t="shared" si="124"/>
        <v>44409</v>
      </c>
      <c r="BD211" s="88">
        <f t="shared" si="124"/>
        <v>44409</v>
      </c>
      <c r="BE211" s="88">
        <f t="shared" si="124"/>
        <v>44409</v>
      </c>
      <c r="BF211" s="88">
        <f t="shared" si="124"/>
        <v>44409</v>
      </c>
      <c r="BG211" s="88">
        <f t="shared" si="124"/>
        <v>44409</v>
      </c>
      <c r="BH211" s="88">
        <f t="shared" si="124"/>
        <v>44409</v>
      </c>
      <c r="BI211" s="88">
        <f t="shared" si="124"/>
        <v>44409</v>
      </c>
      <c r="BJ211" s="88">
        <f t="shared" si="124"/>
        <v>44409</v>
      </c>
      <c r="BK211" s="88">
        <f t="shared" si="124"/>
        <v>44409</v>
      </c>
      <c r="BL211" s="88">
        <f t="shared" si="124"/>
        <v>44409</v>
      </c>
      <c r="BM211" s="88">
        <f t="shared" si="124"/>
        <v>44774</v>
      </c>
      <c r="BN211" s="88">
        <f t="shared" si="124"/>
        <v>44774</v>
      </c>
      <c r="BO211" s="88">
        <f t="shared" si="124"/>
        <v>44774</v>
      </c>
      <c r="BP211" s="88">
        <f t="shared" si="124"/>
        <v>44774</v>
      </c>
      <c r="BQ211" s="88">
        <f t="shared" si="124"/>
        <v>44774</v>
      </c>
      <c r="BR211" s="88">
        <f t="shared" ref="BR211:CF211" si="125" xml:space="preserve"> BR$202</f>
        <v>44774</v>
      </c>
      <c r="BS211" s="88">
        <f t="shared" si="125"/>
        <v>44774</v>
      </c>
      <c r="BT211" s="88">
        <f t="shared" si="125"/>
        <v>44774</v>
      </c>
      <c r="BU211" s="88">
        <f t="shared" si="125"/>
        <v>44774</v>
      </c>
      <c r="BV211" s="88">
        <f t="shared" si="125"/>
        <v>44774</v>
      </c>
      <c r="BW211" s="88">
        <f t="shared" si="125"/>
        <v>44774</v>
      </c>
      <c r="BX211" s="88">
        <f t="shared" si="125"/>
        <v>44774</v>
      </c>
      <c r="BY211" s="88">
        <f t="shared" si="125"/>
        <v>45139</v>
      </c>
      <c r="BZ211" s="88">
        <f t="shared" si="125"/>
        <v>45139</v>
      </c>
      <c r="CA211" s="88">
        <f t="shared" si="125"/>
        <v>45139</v>
      </c>
      <c r="CB211" s="88">
        <f t="shared" si="125"/>
        <v>45139</v>
      </c>
      <c r="CC211" s="88">
        <f t="shared" si="125"/>
        <v>45139</v>
      </c>
      <c r="CD211" s="88">
        <f t="shared" si="125"/>
        <v>45139</v>
      </c>
      <c r="CE211" s="88">
        <f t="shared" si="125"/>
        <v>45139</v>
      </c>
      <c r="CF211" s="88">
        <f t="shared" si="125"/>
        <v>45139</v>
      </c>
    </row>
    <row r="212" spans="1:84" x14ac:dyDescent="0.25">
      <c r="A212" s="202"/>
      <c r="B212" s="88"/>
      <c r="C212" s="202"/>
      <c r="D212" s="88"/>
      <c r="E212" s="88" t="str">
        <f xml:space="preserve"> E$203</f>
        <v>Applicable index step date - CoS</v>
      </c>
      <c r="F212" s="88">
        <f t="shared" ref="F212:BQ212" si="126" xml:space="preserve"> F$203</f>
        <v>0</v>
      </c>
      <c r="G212" s="88" t="str">
        <f t="shared" si="126"/>
        <v>date</v>
      </c>
      <c r="H212" s="88">
        <f t="shared" si="126"/>
        <v>0</v>
      </c>
      <c r="I212" s="88">
        <f t="shared" si="126"/>
        <v>0</v>
      </c>
      <c r="J212" s="88">
        <f t="shared" si="126"/>
        <v>0</v>
      </c>
      <c r="K212" s="88">
        <f t="shared" si="126"/>
        <v>0</v>
      </c>
      <c r="L212" s="88">
        <f t="shared" si="126"/>
        <v>42826</v>
      </c>
      <c r="M212" s="88">
        <f t="shared" si="126"/>
        <v>43191</v>
      </c>
      <c r="N212" s="88">
        <f t="shared" si="126"/>
        <v>43191</v>
      </c>
      <c r="O212" s="88">
        <f t="shared" si="126"/>
        <v>43191</v>
      </c>
      <c r="P212" s="88">
        <f t="shared" si="126"/>
        <v>43191</v>
      </c>
      <c r="Q212" s="88">
        <f t="shared" si="126"/>
        <v>43191</v>
      </c>
      <c r="R212" s="88">
        <f t="shared" si="126"/>
        <v>43191</v>
      </c>
      <c r="S212" s="88">
        <f t="shared" si="126"/>
        <v>43191</v>
      </c>
      <c r="T212" s="88">
        <f t="shared" si="126"/>
        <v>43191</v>
      </c>
      <c r="U212" s="88">
        <f t="shared" si="126"/>
        <v>43191</v>
      </c>
      <c r="V212" s="88">
        <f t="shared" si="126"/>
        <v>43191</v>
      </c>
      <c r="W212" s="88">
        <f t="shared" si="126"/>
        <v>43191</v>
      </c>
      <c r="X212" s="88">
        <f t="shared" si="126"/>
        <v>43191</v>
      </c>
      <c r="Y212" s="88">
        <f t="shared" si="126"/>
        <v>43556</v>
      </c>
      <c r="Z212" s="88">
        <f t="shared" si="126"/>
        <v>43556</v>
      </c>
      <c r="AA212" s="88">
        <f t="shared" si="126"/>
        <v>43556</v>
      </c>
      <c r="AB212" s="88">
        <f t="shared" si="126"/>
        <v>43556</v>
      </c>
      <c r="AC212" s="88">
        <f t="shared" si="126"/>
        <v>43556</v>
      </c>
      <c r="AD212" s="88">
        <f t="shared" si="126"/>
        <v>43556</v>
      </c>
      <c r="AE212" s="88">
        <f t="shared" si="126"/>
        <v>43556</v>
      </c>
      <c r="AF212" s="88">
        <f t="shared" si="126"/>
        <v>43556</v>
      </c>
      <c r="AG212" s="88">
        <f t="shared" si="126"/>
        <v>43556</v>
      </c>
      <c r="AH212" s="88">
        <f t="shared" si="126"/>
        <v>43556</v>
      </c>
      <c r="AI212" s="88">
        <f t="shared" si="126"/>
        <v>43556</v>
      </c>
      <c r="AJ212" s="88">
        <f t="shared" si="126"/>
        <v>43556</v>
      </c>
      <c r="AK212" s="88">
        <f t="shared" si="126"/>
        <v>43922</v>
      </c>
      <c r="AL212" s="88">
        <f t="shared" si="126"/>
        <v>43922</v>
      </c>
      <c r="AM212" s="88">
        <f t="shared" si="126"/>
        <v>43922</v>
      </c>
      <c r="AN212" s="88">
        <f t="shared" si="126"/>
        <v>43922</v>
      </c>
      <c r="AO212" s="88">
        <f t="shared" si="126"/>
        <v>43922</v>
      </c>
      <c r="AP212" s="88">
        <f t="shared" si="126"/>
        <v>43922</v>
      </c>
      <c r="AQ212" s="88">
        <f t="shared" si="126"/>
        <v>43922</v>
      </c>
      <c r="AR212" s="88">
        <f t="shared" si="126"/>
        <v>43922</v>
      </c>
      <c r="AS212" s="88">
        <f t="shared" si="126"/>
        <v>43922</v>
      </c>
      <c r="AT212" s="88">
        <f t="shared" si="126"/>
        <v>43922</v>
      </c>
      <c r="AU212" s="88">
        <f t="shared" si="126"/>
        <v>43922</v>
      </c>
      <c r="AV212" s="88">
        <f t="shared" si="126"/>
        <v>43922</v>
      </c>
      <c r="AW212" s="88">
        <f t="shared" si="126"/>
        <v>44287</v>
      </c>
      <c r="AX212" s="88">
        <f t="shared" si="126"/>
        <v>44287</v>
      </c>
      <c r="AY212" s="88">
        <f t="shared" si="126"/>
        <v>44287</v>
      </c>
      <c r="AZ212" s="88">
        <f t="shared" si="126"/>
        <v>44287</v>
      </c>
      <c r="BA212" s="88">
        <f t="shared" si="126"/>
        <v>44287</v>
      </c>
      <c r="BB212" s="88">
        <f t="shared" si="126"/>
        <v>44287</v>
      </c>
      <c r="BC212" s="88">
        <f t="shared" si="126"/>
        <v>44287</v>
      </c>
      <c r="BD212" s="88">
        <f t="shared" si="126"/>
        <v>44287</v>
      </c>
      <c r="BE212" s="88">
        <f t="shared" si="126"/>
        <v>44287</v>
      </c>
      <c r="BF212" s="88">
        <f t="shared" si="126"/>
        <v>44287</v>
      </c>
      <c r="BG212" s="88">
        <f t="shared" si="126"/>
        <v>44287</v>
      </c>
      <c r="BH212" s="88">
        <f t="shared" si="126"/>
        <v>44287</v>
      </c>
      <c r="BI212" s="88">
        <f t="shared" si="126"/>
        <v>44652</v>
      </c>
      <c r="BJ212" s="88">
        <f t="shared" si="126"/>
        <v>44652</v>
      </c>
      <c r="BK212" s="88">
        <f t="shared" si="126"/>
        <v>44652</v>
      </c>
      <c r="BL212" s="88">
        <f t="shared" si="126"/>
        <v>44652</v>
      </c>
      <c r="BM212" s="88">
        <f t="shared" si="126"/>
        <v>44652</v>
      </c>
      <c r="BN212" s="88">
        <f t="shared" si="126"/>
        <v>44652</v>
      </c>
      <c r="BO212" s="88">
        <f t="shared" si="126"/>
        <v>44652</v>
      </c>
      <c r="BP212" s="88">
        <f t="shared" si="126"/>
        <v>44652</v>
      </c>
      <c r="BQ212" s="88">
        <f t="shared" si="126"/>
        <v>44652</v>
      </c>
      <c r="BR212" s="88">
        <f t="shared" ref="BR212:CF212" si="127" xml:space="preserve"> BR$203</f>
        <v>44652</v>
      </c>
      <c r="BS212" s="88">
        <f t="shared" si="127"/>
        <v>44652</v>
      </c>
      <c r="BT212" s="88">
        <f t="shared" si="127"/>
        <v>44652</v>
      </c>
      <c r="BU212" s="88">
        <f t="shared" si="127"/>
        <v>45017</v>
      </c>
      <c r="BV212" s="88">
        <f t="shared" si="127"/>
        <v>45017</v>
      </c>
      <c r="BW212" s="88">
        <f t="shared" si="127"/>
        <v>45017</v>
      </c>
      <c r="BX212" s="88">
        <f t="shared" si="127"/>
        <v>45017</v>
      </c>
      <c r="BY212" s="88">
        <f t="shared" si="127"/>
        <v>45017</v>
      </c>
      <c r="BZ212" s="88">
        <f t="shared" si="127"/>
        <v>45017</v>
      </c>
      <c r="CA212" s="88">
        <f t="shared" si="127"/>
        <v>45017</v>
      </c>
      <c r="CB212" s="88">
        <f t="shared" si="127"/>
        <v>45017</v>
      </c>
      <c r="CC212" s="88">
        <f t="shared" si="127"/>
        <v>45017</v>
      </c>
      <c r="CD212" s="88">
        <f t="shared" si="127"/>
        <v>45017</v>
      </c>
      <c r="CE212" s="88">
        <f t="shared" si="127"/>
        <v>45017</v>
      </c>
      <c r="CF212" s="88">
        <f t="shared" si="127"/>
        <v>45017</v>
      </c>
    </row>
    <row r="213" spans="1:84" ht="5.0999999999999996" customHeight="1" x14ac:dyDescent="0.25">
      <c r="A213" s="92"/>
      <c r="B213" s="94"/>
      <c r="C213" s="92"/>
      <c r="D213" s="94"/>
      <c r="E213" s="94"/>
      <c r="F213" s="94"/>
      <c r="G213" s="94"/>
      <c r="H213" s="94"/>
      <c r="I213" s="94"/>
      <c r="J213" s="170"/>
      <c r="K213" s="170"/>
      <c r="L213" s="170"/>
      <c r="M213" s="170"/>
      <c r="N213" s="170"/>
      <c r="O213" s="170"/>
      <c r="P213" s="170"/>
      <c r="Q213" s="170"/>
      <c r="R213" s="170"/>
      <c r="S213" s="170"/>
      <c r="T213" s="170"/>
      <c r="U213" s="170"/>
      <c r="V213" s="170"/>
      <c r="W213" s="170"/>
      <c r="X213" s="170"/>
      <c r="Y213" s="170"/>
      <c r="Z213" s="170"/>
      <c r="AA213" s="170"/>
      <c r="AB213" s="170"/>
      <c r="AC213" s="170"/>
      <c r="AD213" s="170"/>
      <c r="AE213" s="170"/>
      <c r="AF213" s="170"/>
      <c r="AG213" s="170"/>
      <c r="AH213" s="170"/>
      <c r="AI213" s="170"/>
      <c r="AJ213" s="170"/>
      <c r="AK213" s="170"/>
      <c r="AL213" s="170"/>
      <c r="AM213" s="170"/>
      <c r="AN213" s="170"/>
      <c r="AO213" s="170"/>
      <c r="AP213" s="170"/>
      <c r="AQ213" s="170"/>
      <c r="AR213" s="170"/>
      <c r="AS213" s="170"/>
      <c r="AT213" s="170"/>
      <c r="AU213" s="170"/>
      <c r="AV213" s="170"/>
      <c r="AW213" s="170"/>
      <c r="AX213" s="170"/>
      <c r="AY213" s="170"/>
      <c r="AZ213" s="170"/>
      <c r="BA213" s="170"/>
      <c r="BB213" s="170"/>
      <c r="BC213" s="170"/>
      <c r="BD213" s="170"/>
      <c r="BE213" s="170"/>
      <c r="BF213" s="170"/>
      <c r="BG213" s="170"/>
      <c r="BH213" s="170"/>
      <c r="BI213" s="170"/>
      <c r="BJ213" s="170"/>
      <c r="BK213" s="170"/>
      <c r="BL213" s="170"/>
      <c r="BM213" s="170"/>
      <c r="BN213" s="170"/>
      <c r="BO213" s="170"/>
      <c r="BP213" s="170"/>
      <c r="BQ213" s="170"/>
      <c r="BR213" s="170"/>
      <c r="BS213" s="170"/>
      <c r="BT213" s="170"/>
      <c r="BU213" s="170"/>
      <c r="BV213" s="170"/>
      <c r="BW213" s="170"/>
      <c r="BX213" s="170"/>
      <c r="BY213" s="170"/>
      <c r="BZ213" s="170"/>
      <c r="CA213" s="170"/>
      <c r="CB213" s="170"/>
      <c r="CC213" s="170"/>
      <c r="CD213" s="170"/>
      <c r="CE213" s="170"/>
      <c r="CF213" s="170"/>
    </row>
    <row r="214" spans="1:84" x14ac:dyDescent="0.25">
      <c r="A214" s="123"/>
      <c r="B214" s="172"/>
      <c r="C214" s="82"/>
      <c r="D214" s="124"/>
      <c r="E214" s="86" t="str">
        <f xml:space="preserve"> "Index days - "&amp;InpFor!E11</f>
        <v>Index days - Revenue</v>
      </c>
      <c r="F214" s="51"/>
      <c r="G214" s="86" t="s">
        <v>18</v>
      </c>
      <c r="H214" s="86"/>
      <c r="I214" s="86"/>
      <c r="J214" s="98"/>
      <c r="K214" s="98"/>
      <c r="L214" s="150">
        <f t="shared" ref="L214:AQ214" si="128" xml:space="preserve"> L211 - $F208</f>
        <v>-153</v>
      </c>
      <c r="M214" s="150">
        <f t="shared" si="128"/>
        <v>-153</v>
      </c>
      <c r="N214" s="150">
        <f t="shared" si="128"/>
        <v>-153</v>
      </c>
      <c r="O214" s="150">
        <f t="shared" si="128"/>
        <v>-153</v>
      </c>
      <c r="P214" s="150">
        <f t="shared" si="128"/>
        <v>-153</v>
      </c>
      <c r="Q214" s="150">
        <f t="shared" si="128"/>
        <v>212</v>
      </c>
      <c r="R214" s="150">
        <f t="shared" si="128"/>
        <v>212</v>
      </c>
      <c r="S214" s="150">
        <f t="shared" si="128"/>
        <v>212</v>
      </c>
      <c r="T214" s="150">
        <f xml:space="preserve"> T211 - $F208</f>
        <v>212</v>
      </c>
      <c r="U214" s="150">
        <f t="shared" si="128"/>
        <v>212</v>
      </c>
      <c r="V214" s="150">
        <f t="shared" si="128"/>
        <v>212</v>
      </c>
      <c r="W214" s="150">
        <f t="shared" si="128"/>
        <v>212</v>
      </c>
      <c r="X214" s="150">
        <f t="shared" si="128"/>
        <v>212</v>
      </c>
      <c r="Y214" s="150">
        <f t="shared" si="128"/>
        <v>212</v>
      </c>
      <c r="Z214" s="150">
        <f t="shared" si="128"/>
        <v>212</v>
      </c>
      <c r="AA214" s="150">
        <f t="shared" si="128"/>
        <v>212</v>
      </c>
      <c r="AB214" s="150">
        <f t="shared" si="128"/>
        <v>212</v>
      </c>
      <c r="AC214" s="150">
        <f t="shared" si="128"/>
        <v>577</v>
      </c>
      <c r="AD214" s="150">
        <f t="shared" si="128"/>
        <v>577</v>
      </c>
      <c r="AE214" s="150">
        <f t="shared" si="128"/>
        <v>577</v>
      </c>
      <c r="AF214" s="150">
        <f t="shared" si="128"/>
        <v>577</v>
      </c>
      <c r="AG214" s="150">
        <f t="shared" si="128"/>
        <v>577</v>
      </c>
      <c r="AH214" s="150">
        <f t="shared" si="128"/>
        <v>577</v>
      </c>
      <c r="AI214" s="150">
        <f t="shared" si="128"/>
        <v>577</v>
      </c>
      <c r="AJ214" s="150">
        <f t="shared" si="128"/>
        <v>577</v>
      </c>
      <c r="AK214" s="150">
        <f t="shared" si="128"/>
        <v>577</v>
      </c>
      <c r="AL214" s="150">
        <f t="shared" si="128"/>
        <v>577</v>
      </c>
      <c r="AM214" s="150">
        <f t="shared" si="128"/>
        <v>577</v>
      </c>
      <c r="AN214" s="150">
        <f t="shared" si="128"/>
        <v>577</v>
      </c>
      <c r="AO214" s="150">
        <f t="shared" si="128"/>
        <v>943</v>
      </c>
      <c r="AP214" s="150">
        <f t="shared" si="128"/>
        <v>943</v>
      </c>
      <c r="AQ214" s="150">
        <f t="shared" si="128"/>
        <v>943</v>
      </c>
      <c r="AR214" s="150">
        <f t="shared" ref="AR214:BW214" si="129" xml:space="preserve"> AR211 - $F208</f>
        <v>943</v>
      </c>
      <c r="AS214" s="150">
        <f t="shared" si="129"/>
        <v>943</v>
      </c>
      <c r="AT214" s="150">
        <f t="shared" si="129"/>
        <v>943</v>
      </c>
      <c r="AU214" s="150">
        <f t="shared" si="129"/>
        <v>943</v>
      </c>
      <c r="AV214" s="150">
        <f t="shared" si="129"/>
        <v>943</v>
      </c>
      <c r="AW214" s="150">
        <f t="shared" si="129"/>
        <v>943</v>
      </c>
      <c r="AX214" s="150">
        <f t="shared" si="129"/>
        <v>943</v>
      </c>
      <c r="AY214" s="150">
        <f t="shared" si="129"/>
        <v>943</v>
      </c>
      <c r="AZ214" s="150">
        <f t="shared" si="129"/>
        <v>943</v>
      </c>
      <c r="BA214" s="150">
        <f t="shared" si="129"/>
        <v>1308</v>
      </c>
      <c r="BB214" s="150">
        <f t="shared" si="129"/>
        <v>1308</v>
      </c>
      <c r="BC214" s="150">
        <f t="shared" si="129"/>
        <v>1308</v>
      </c>
      <c r="BD214" s="150">
        <f t="shared" si="129"/>
        <v>1308</v>
      </c>
      <c r="BE214" s="150">
        <f t="shared" si="129"/>
        <v>1308</v>
      </c>
      <c r="BF214" s="150">
        <f t="shared" si="129"/>
        <v>1308</v>
      </c>
      <c r="BG214" s="150">
        <f t="shared" si="129"/>
        <v>1308</v>
      </c>
      <c r="BH214" s="150">
        <f t="shared" si="129"/>
        <v>1308</v>
      </c>
      <c r="BI214" s="150">
        <f t="shared" si="129"/>
        <v>1308</v>
      </c>
      <c r="BJ214" s="150">
        <f t="shared" si="129"/>
        <v>1308</v>
      </c>
      <c r="BK214" s="150">
        <f t="shared" si="129"/>
        <v>1308</v>
      </c>
      <c r="BL214" s="150">
        <f t="shared" si="129"/>
        <v>1308</v>
      </c>
      <c r="BM214" s="150">
        <f t="shared" si="129"/>
        <v>1673</v>
      </c>
      <c r="BN214" s="150">
        <f t="shared" si="129"/>
        <v>1673</v>
      </c>
      <c r="BO214" s="150">
        <f t="shared" si="129"/>
        <v>1673</v>
      </c>
      <c r="BP214" s="150">
        <f t="shared" si="129"/>
        <v>1673</v>
      </c>
      <c r="BQ214" s="150">
        <f t="shared" si="129"/>
        <v>1673</v>
      </c>
      <c r="BR214" s="150">
        <f t="shared" si="129"/>
        <v>1673</v>
      </c>
      <c r="BS214" s="150">
        <f t="shared" si="129"/>
        <v>1673</v>
      </c>
      <c r="BT214" s="150">
        <f t="shared" si="129"/>
        <v>1673</v>
      </c>
      <c r="BU214" s="150">
        <f t="shared" si="129"/>
        <v>1673</v>
      </c>
      <c r="BV214" s="150">
        <f t="shared" si="129"/>
        <v>1673</v>
      </c>
      <c r="BW214" s="150">
        <f t="shared" si="129"/>
        <v>1673</v>
      </c>
      <c r="BX214" s="150">
        <f t="shared" ref="BX214:CE214" si="130" xml:space="preserve"> BX211 - $F208</f>
        <v>1673</v>
      </c>
      <c r="BY214" s="150">
        <f t="shared" si="130"/>
        <v>2038</v>
      </c>
      <c r="BZ214" s="150">
        <f t="shared" si="130"/>
        <v>2038</v>
      </c>
      <c r="CA214" s="150">
        <f t="shared" si="130"/>
        <v>2038</v>
      </c>
      <c r="CB214" s="150">
        <f t="shared" si="130"/>
        <v>2038</v>
      </c>
      <c r="CC214" s="150">
        <f t="shared" si="130"/>
        <v>2038</v>
      </c>
      <c r="CD214" s="150">
        <f t="shared" si="130"/>
        <v>2038</v>
      </c>
      <c r="CE214" s="150">
        <f t="shared" si="130"/>
        <v>2038</v>
      </c>
      <c r="CF214" s="150">
        <f t="shared" ref="CF214" si="131" xml:space="preserve"> CF211 - $F208</f>
        <v>2038</v>
      </c>
    </row>
    <row r="215" spans="1:84" x14ac:dyDescent="0.25">
      <c r="A215" s="123"/>
      <c r="B215" s="172"/>
      <c r="C215" s="82"/>
      <c r="D215" s="124"/>
      <c r="E215" s="86" t="str">
        <f xml:space="preserve"> "Index days - "&amp;InpFor!E12</f>
        <v>Index days - CoS</v>
      </c>
      <c r="F215" s="51"/>
      <c r="G215" s="86" t="s">
        <v>18</v>
      </c>
      <c r="H215" s="353"/>
      <c r="I215" s="86"/>
      <c r="J215" s="98"/>
      <c r="K215" s="98"/>
      <c r="L215" s="150">
        <f t="shared" ref="L215:AQ215" si="132" xml:space="preserve"> L212 - $F209</f>
        <v>-275</v>
      </c>
      <c r="M215" s="150">
        <f t="shared" si="132"/>
        <v>90</v>
      </c>
      <c r="N215" s="150">
        <f t="shared" si="132"/>
        <v>90</v>
      </c>
      <c r="O215" s="150">
        <f t="shared" si="132"/>
        <v>90</v>
      </c>
      <c r="P215" s="150">
        <f t="shared" si="132"/>
        <v>90</v>
      </c>
      <c r="Q215" s="150">
        <f t="shared" si="132"/>
        <v>90</v>
      </c>
      <c r="R215" s="150">
        <f t="shared" si="132"/>
        <v>90</v>
      </c>
      <c r="S215" s="150">
        <f t="shared" si="132"/>
        <v>90</v>
      </c>
      <c r="T215" s="150">
        <f t="shared" si="132"/>
        <v>90</v>
      </c>
      <c r="U215" s="150">
        <f t="shared" si="132"/>
        <v>90</v>
      </c>
      <c r="V215" s="150">
        <f t="shared" si="132"/>
        <v>90</v>
      </c>
      <c r="W215" s="150">
        <f t="shared" si="132"/>
        <v>90</v>
      </c>
      <c r="X215" s="150">
        <f t="shared" si="132"/>
        <v>90</v>
      </c>
      <c r="Y215" s="150">
        <f t="shared" si="132"/>
        <v>455</v>
      </c>
      <c r="Z215" s="150">
        <f t="shared" si="132"/>
        <v>455</v>
      </c>
      <c r="AA215" s="150">
        <f t="shared" si="132"/>
        <v>455</v>
      </c>
      <c r="AB215" s="150">
        <f t="shared" si="132"/>
        <v>455</v>
      </c>
      <c r="AC215" s="150">
        <f t="shared" si="132"/>
        <v>455</v>
      </c>
      <c r="AD215" s="150">
        <f t="shared" si="132"/>
        <v>455</v>
      </c>
      <c r="AE215" s="150">
        <f t="shared" si="132"/>
        <v>455</v>
      </c>
      <c r="AF215" s="150">
        <f t="shared" si="132"/>
        <v>455</v>
      </c>
      <c r="AG215" s="150">
        <f t="shared" si="132"/>
        <v>455</v>
      </c>
      <c r="AH215" s="150">
        <f t="shared" si="132"/>
        <v>455</v>
      </c>
      <c r="AI215" s="150">
        <f t="shared" si="132"/>
        <v>455</v>
      </c>
      <c r="AJ215" s="150">
        <f t="shared" si="132"/>
        <v>455</v>
      </c>
      <c r="AK215" s="150">
        <f t="shared" si="132"/>
        <v>821</v>
      </c>
      <c r="AL215" s="150">
        <f t="shared" si="132"/>
        <v>821</v>
      </c>
      <c r="AM215" s="150">
        <f t="shared" si="132"/>
        <v>821</v>
      </c>
      <c r="AN215" s="150">
        <f t="shared" si="132"/>
        <v>821</v>
      </c>
      <c r="AO215" s="150">
        <f t="shared" si="132"/>
        <v>821</v>
      </c>
      <c r="AP215" s="150">
        <f t="shared" si="132"/>
        <v>821</v>
      </c>
      <c r="AQ215" s="150">
        <f t="shared" si="132"/>
        <v>821</v>
      </c>
      <c r="AR215" s="150">
        <f t="shared" ref="AR215:BW215" si="133" xml:space="preserve"> AR212 - $F209</f>
        <v>821</v>
      </c>
      <c r="AS215" s="150">
        <f t="shared" si="133"/>
        <v>821</v>
      </c>
      <c r="AT215" s="150">
        <f t="shared" si="133"/>
        <v>821</v>
      </c>
      <c r="AU215" s="150">
        <f t="shared" si="133"/>
        <v>821</v>
      </c>
      <c r="AV215" s="150">
        <f t="shared" si="133"/>
        <v>821</v>
      </c>
      <c r="AW215" s="150">
        <f t="shared" si="133"/>
        <v>1186</v>
      </c>
      <c r="AX215" s="150">
        <f t="shared" si="133"/>
        <v>1186</v>
      </c>
      <c r="AY215" s="150">
        <f t="shared" si="133"/>
        <v>1186</v>
      </c>
      <c r="AZ215" s="150">
        <f t="shared" si="133"/>
        <v>1186</v>
      </c>
      <c r="BA215" s="150">
        <f t="shared" si="133"/>
        <v>1186</v>
      </c>
      <c r="BB215" s="150">
        <f t="shared" si="133"/>
        <v>1186</v>
      </c>
      <c r="BC215" s="150">
        <f t="shared" si="133"/>
        <v>1186</v>
      </c>
      <c r="BD215" s="150">
        <f t="shared" si="133"/>
        <v>1186</v>
      </c>
      <c r="BE215" s="150">
        <f t="shared" si="133"/>
        <v>1186</v>
      </c>
      <c r="BF215" s="150">
        <f t="shared" si="133"/>
        <v>1186</v>
      </c>
      <c r="BG215" s="150">
        <f t="shared" si="133"/>
        <v>1186</v>
      </c>
      <c r="BH215" s="150">
        <f t="shared" si="133"/>
        <v>1186</v>
      </c>
      <c r="BI215" s="150">
        <f t="shared" si="133"/>
        <v>1551</v>
      </c>
      <c r="BJ215" s="150">
        <f t="shared" si="133"/>
        <v>1551</v>
      </c>
      <c r="BK215" s="150">
        <f t="shared" si="133"/>
        <v>1551</v>
      </c>
      <c r="BL215" s="150">
        <f t="shared" si="133"/>
        <v>1551</v>
      </c>
      <c r="BM215" s="150">
        <f t="shared" si="133"/>
        <v>1551</v>
      </c>
      <c r="BN215" s="150">
        <f t="shared" si="133"/>
        <v>1551</v>
      </c>
      <c r="BO215" s="150">
        <f t="shared" si="133"/>
        <v>1551</v>
      </c>
      <c r="BP215" s="150">
        <f t="shared" si="133"/>
        <v>1551</v>
      </c>
      <c r="BQ215" s="150">
        <f t="shared" si="133"/>
        <v>1551</v>
      </c>
      <c r="BR215" s="150">
        <f t="shared" si="133"/>
        <v>1551</v>
      </c>
      <c r="BS215" s="150">
        <f t="shared" si="133"/>
        <v>1551</v>
      </c>
      <c r="BT215" s="150">
        <f t="shared" si="133"/>
        <v>1551</v>
      </c>
      <c r="BU215" s="150">
        <f t="shared" si="133"/>
        <v>1916</v>
      </c>
      <c r="BV215" s="150">
        <f t="shared" si="133"/>
        <v>1916</v>
      </c>
      <c r="BW215" s="150">
        <f t="shared" si="133"/>
        <v>1916</v>
      </c>
      <c r="BX215" s="150">
        <f t="shared" ref="BX215:CE215" si="134" xml:space="preserve"> BX212 - $F209</f>
        <v>1916</v>
      </c>
      <c r="BY215" s="150">
        <f t="shared" si="134"/>
        <v>1916</v>
      </c>
      <c r="BZ215" s="150">
        <f t="shared" si="134"/>
        <v>1916</v>
      </c>
      <c r="CA215" s="150">
        <f t="shared" si="134"/>
        <v>1916</v>
      </c>
      <c r="CB215" s="150">
        <f t="shared" si="134"/>
        <v>1916</v>
      </c>
      <c r="CC215" s="150">
        <f t="shared" si="134"/>
        <v>1916</v>
      </c>
      <c r="CD215" s="150">
        <f t="shared" si="134"/>
        <v>1916</v>
      </c>
      <c r="CE215" s="150">
        <f t="shared" si="134"/>
        <v>1916</v>
      </c>
      <c r="CF215" s="150">
        <f t="shared" ref="CF215" si="135" xml:space="preserve"> CF212 - $F209</f>
        <v>1916</v>
      </c>
    </row>
    <row r="216" spans="1:84" x14ac:dyDescent="0.25">
      <c r="B216" s="183"/>
      <c r="E216" s="10"/>
      <c r="G216" s="10"/>
      <c r="H216" s="10"/>
      <c r="I216" s="10"/>
      <c r="J216" s="344"/>
      <c r="K216" s="344"/>
      <c r="L216" s="416"/>
      <c r="M216" s="416"/>
      <c r="N216" s="416"/>
      <c r="O216" s="416"/>
      <c r="P216" s="416"/>
      <c r="Q216" s="416"/>
      <c r="R216" s="416"/>
      <c r="S216" s="416"/>
      <c r="T216" s="416"/>
      <c r="U216" s="416"/>
      <c r="V216" s="416"/>
      <c r="W216" s="416"/>
      <c r="X216" s="416"/>
      <c r="Y216" s="416"/>
      <c r="Z216" s="416"/>
      <c r="AA216" s="416"/>
      <c r="AB216" s="416"/>
      <c r="AC216" s="416"/>
      <c r="AD216" s="416"/>
      <c r="AE216" s="416"/>
      <c r="AF216" s="416"/>
      <c r="AG216" s="416"/>
      <c r="AH216" s="416"/>
      <c r="AI216" s="416"/>
      <c r="AJ216" s="417"/>
      <c r="AK216" s="417"/>
      <c r="AL216" s="417"/>
      <c r="AM216" s="417"/>
      <c r="AN216" s="417"/>
      <c r="AO216" s="417"/>
      <c r="AP216" s="417"/>
      <c r="AQ216" s="417"/>
      <c r="AR216" s="417"/>
      <c r="AS216" s="417"/>
      <c r="AT216" s="417"/>
      <c r="AU216" s="417"/>
      <c r="AV216" s="417"/>
      <c r="AW216" s="417"/>
      <c r="AX216" s="417"/>
      <c r="AY216" s="417"/>
      <c r="AZ216" s="417"/>
      <c r="BA216" s="417"/>
      <c r="BB216" s="417"/>
      <c r="BC216" s="417"/>
      <c r="BD216" s="417"/>
      <c r="BE216" s="417"/>
      <c r="BF216" s="417"/>
      <c r="BG216" s="417"/>
      <c r="BH216" s="417"/>
      <c r="BI216" s="417"/>
      <c r="BJ216" s="417"/>
      <c r="BK216" s="417"/>
      <c r="BL216" s="417"/>
      <c r="BM216" s="417"/>
      <c r="BN216" s="417"/>
      <c r="BO216" s="417"/>
      <c r="BP216" s="417"/>
      <c r="BQ216" s="417"/>
      <c r="BR216" s="417"/>
      <c r="BS216" s="417"/>
      <c r="BT216" s="417"/>
      <c r="BU216" s="417"/>
      <c r="BV216" s="417"/>
      <c r="BW216" s="417"/>
      <c r="BX216" s="417"/>
      <c r="BY216" s="417"/>
      <c r="BZ216" s="417"/>
      <c r="CA216" s="417"/>
      <c r="CB216" s="417"/>
      <c r="CC216" s="417"/>
      <c r="CD216" s="417"/>
      <c r="CE216" s="417"/>
      <c r="CF216" s="417"/>
    </row>
    <row r="217" spans="1:84" x14ac:dyDescent="0.25">
      <c r="A217" s="185"/>
      <c r="B217" s="185"/>
      <c r="C217" s="185"/>
      <c r="D217" s="144"/>
      <c r="E217" s="145"/>
      <c r="F217" s="145"/>
      <c r="G217" s="145"/>
      <c r="H217" s="145"/>
      <c r="I217" s="145"/>
      <c r="J217" s="342"/>
      <c r="K217" s="342"/>
      <c r="L217" s="342"/>
      <c r="M217" s="342"/>
      <c r="N217" s="342"/>
      <c r="O217" s="342"/>
      <c r="P217" s="342"/>
      <c r="Q217" s="342"/>
      <c r="R217" s="342"/>
      <c r="S217" s="342"/>
      <c r="T217" s="342"/>
      <c r="U217" s="342"/>
      <c r="V217" s="342"/>
      <c r="W217" s="342"/>
      <c r="X217" s="342"/>
      <c r="Y217" s="342"/>
      <c r="Z217" s="342"/>
      <c r="AA217" s="342"/>
      <c r="AB217" s="342"/>
      <c r="AC217" s="342"/>
      <c r="AD217" s="342"/>
      <c r="AE217" s="342"/>
      <c r="AF217" s="342"/>
      <c r="AG217" s="342"/>
      <c r="AH217" s="342"/>
      <c r="AI217" s="342"/>
      <c r="AJ217" s="342"/>
      <c r="AK217" s="342"/>
      <c r="AL217" s="342"/>
      <c r="AM217" s="342"/>
      <c r="AN217" s="342"/>
      <c r="AO217" s="342"/>
      <c r="AP217" s="342"/>
      <c r="AQ217" s="342"/>
      <c r="AR217" s="342"/>
      <c r="AS217" s="342"/>
      <c r="AT217" s="342"/>
      <c r="AU217" s="342"/>
      <c r="AV217" s="342"/>
      <c r="AW217" s="342"/>
      <c r="AX217" s="342"/>
      <c r="AY217" s="342"/>
      <c r="AZ217" s="342"/>
      <c r="BA217" s="342"/>
      <c r="BB217" s="342"/>
      <c r="BC217" s="342"/>
      <c r="BD217" s="342"/>
      <c r="BE217" s="342"/>
      <c r="BF217" s="342"/>
      <c r="BG217" s="342"/>
      <c r="BH217" s="342"/>
      <c r="BI217" s="342"/>
      <c r="BJ217" s="342"/>
      <c r="BK217" s="342"/>
      <c r="BL217" s="342"/>
      <c r="BM217" s="342"/>
      <c r="BN217" s="342"/>
      <c r="BO217" s="342"/>
      <c r="BP217" s="342"/>
      <c r="BQ217" s="342"/>
      <c r="BR217" s="342"/>
      <c r="BS217" s="342"/>
      <c r="BT217" s="342"/>
      <c r="BU217" s="342"/>
      <c r="BV217" s="342"/>
      <c r="BW217" s="342"/>
      <c r="BX217" s="342"/>
      <c r="BY217" s="342"/>
      <c r="BZ217" s="342"/>
      <c r="CA217" s="342"/>
      <c r="CB217" s="342"/>
      <c r="CC217" s="342"/>
      <c r="CD217" s="342"/>
      <c r="CE217" s="342"/>
      <c r="CF217" s="342"/>
    </row>
    <row r="218" spans="1:84" ht="13.2" customHeight="1" x14ac:dyDescent="0.25">
      <c r="A218" s="304" t="s">
        <v>33</v>
      </c>
      <c r="B218" s="305"/>
      <c r="C218" s="304"/>
      <c r="D218" s="306"/>
      <c r="E218" s="306"/>
      <c r="F218" s="307"/>
      <c r="G218" s="308"/>
      <c r="H218" s="306"/>
      <c r="I218" s="306"/>
      <c r="J218" s="403"/>
      <c r="K218" s="403"/>
      <c r="L218" s="403"/>
      <c r="M218" s="403"/>
      <c r="N218" s="403"/>
      <c r="O218" s="403"/>
      <c r="P218" s="403"/>
      <c r="Q218" s="403"/>
      <c r="R218" s="403"/>
      <c r="S218" s="403"/>
      <c r="T218" s="403"/>
      <c r="U218" s="403"/>
      <c r="V218" s="403"/>
      <c r="W218" s="403"/>
      <c r="X218" s="403"/>
      <c r="Y218" s="403"/>
      <c r="Z218" s="403"/>
      <c r="AA218" s="403"/>
      <c r="AB218" s="403"/>
      <c r="AC218" s="403"/>
      <c r="AD218" s="403"/>
      <c r="AE218" s="403"/>
      <c r="AF218" s="403"/>
      <c r="AG218" s="403"/>
      <c r="AH218" s="403"/>
      <c r="AI218" s="403"/>
      <c r="AJ218" s="403"/>
      <c r="AK218" s="403"/>
      <c r="AL218" s="403"/>
      <c r="AM218" s="403"/>
      <c r="AN218" s="403"/>
      <c r="AO218" s="403"/>
      <c r="AP218" s="403"/>
      <c r="AQ218" s="403"/>
      <c r="AR218" s="403"/>
      <c r="AS218" s="403"/>
      <c r="AT218" s="403"/>
      <c r="AU218" s="403"/>
      <c r="AV218" s="403"/>
      <c r="AW218" s="403"/>
      <c r="AX218" s="403"/>
      <c r="AY218" s="403"/>
      <c r="AZ218" s="403"/>
      <c r="BA218" s="403"/>
      <c r="BB218" s="403"/>
      <c r="BC218" s="403"/>
      <c r="BD218" s="403"/>
      <c r="BE218" s="403"/>
      <c r="BF218" s="403"/>
      <c r="BG218" s="403"/>
      <c r="BH218" s="403"/>
      <c r="BI218" s="403"/>
      <c r="BJ218" s="403"/>
      <c r="BK218" s="403"/>
      <c r="BL218" s="403"/>
      <c r="BM218" s="403"/>
      <c r="BN218" s="403"/>
      <c r="BO218" s="403"/>
      <c r="BP218" s="403"/>
      <c r="BQ218" s="403"/>
      <c r="BR218" s="403"/>
      <c r="BS218" s="403"/>
      <c r="BT218" s="403"/>
      <c r="BU218" s="403"/>
      <c r="BV218" s="403"/>
      <c r="BW218" s="403"/>
      <c r="BX218" s="403"/>
      <c r="BY218" s="403"/>
      <c r="BZ218" s="403"/>
      <c r="CA218" s="403"/>
      <c r="CB218" s="403"/>
      <c r="CC218" s="403"/>
      <c r="CD218" s="403"/>
      <c r="CE218" s="403"/>
      <c r="CF218" s="403"/>
    </row>
    <row r="219" spans="1:84" x14ac:dyDescent="0.25">
      <c r="A219" s="118"/>
      <c r="B219" s="118"/>
      <c r="C219" s="185"/>
      <c r="D219" s="144"/>
      <c r="E219" s="145"/>
      <c r="F219" s="145"/>
      <c r="G219" s="145"/>
      <c r="H219" s="145"/>
      <c r="I219" s="145"/>
      <c r="J219" s="342"/>
      <c r="K219" s="342"/>
      <c r="L219" s="342"/>
      <c r="M219" s="342"/>
      <c r="N219" s="342"/>
      <c r="O219" s="342"/>
      <c r="P219" s="342"/>
      <c r="Q219" s="342"/>
      <c r="R219" s="342"/>
      <c r="S219" s="342"/>
      <c r="T219" s="342"/>
      <c r="U219" s="342"/>
      <c r="V219" s="342"/>
      <c r="W219" s="342"/>
      <c r="X219" s="342"/>
      <c r="Y219" s="342"/>
      <c r="Z219" s="342"/>
      <c r="AA219" s="342"/>
      <c r="AB219" s="342"/>
      <c r="AC219" s="342"/>
      <c r="AD219" s="342"/>
      <c r="AE219" s="342"/>
      <c r="AF219" s="342"/>
      <c r="AG219" s="342"/>
      <c r="AH219" s="342"/>
      <c r="AI219" s="342"/>
      <c r="AJ219" s="342"/>
      <c r="AK219" s="342"/>
      <c r="AL219" s="342"/>
      <c r="AM219" s="342"/>
      <c r="AN219" s="342"/>
      <c r="AO219" s="342"/>
      <c r="AP219" s="342"/>
      <c r="AQ219" s="342"/>
      <c r="AR219" s="342"/>
      <c r="AS219" s="342"/>
      <c r="AT219" s="342"/>
      <c r="AU219" s="342"/>
      <c r="AV219" s="342"/>
      <c r="AW219" s="342"/>
      <c r="AX219" s="342"/>
      <c r="AY219" s="342"/>
      <c r="AZ219" s="342"/>
      <c r="BA219" s="342"/>
      <c r="BB219" s="342"/>
      <c r="BC219" s="342"/>
      <c r="BD219" s="342"/>
      <c r="BE219" s="342"/>
      <c r="BF219" s="342"/>
      <c r="BG219" s="342"/>
      <c r="BH219" s="342"/>
      <c r="BI219" s="342"/>
      <c r="BJ219" s="342"/>
      <c r="BK219" s="342"/>
      <c r="BL219" s="342"/>
      <c r="BM219" s="342"/>
      <c r="BN219" s="342"/>
      <c r="BO219" s="342"/>
      <c r="BP219" s="342"/>
      <c r="BQ219" s="342"/>
      <c r="BR219" s="342"/>
      <c r="BS219" s="342"/>
      <c r="BT219" s="342"/>
      <c r="BU219" s="342"/>
      <c r="BV219" s="342"/>
      <c r="BW219" s="342"/>
      <c r="BX219" s="342"/>
      <c r="BY219" s="342"/>
      <c r="BZ219" s="342"/>
      <c r="CA219" s="342"/>
      <c r="CB219" s="342"/>
      <c r="CC219" s="342"/>
      <c r="CD219" s="342"/>
      <c r="CE219" s="342"/>
      <c r="CF219" s="342"/>
    </row>
    <row r="220" spans="1:84" x14ac:dyDescent="0.25">
      <c r="A220" s="118"/>
      <c r="B220" s="102" t="s">
        <v>45</v>
      </c>
      <c r="C220" s="126"/>
      <c r="D220" s="144"/>
      <c r="E220" s="145"/>
      <c r="F220" s="145"/>
      <c r="G220" s="145"/>
      <c r="H220" s="145"/>
      <c r="I220" s="145"/>
      <c r="J220" s="342"/>
      <c r="K220" s="342"/>
      <c r="L220" s="342"/>
      <c r="M220" s="342"/>
      <c r="N220" s="342"/>
      <c r="O220" s="342"/>
      <c r="P220" s="342"/>
      <c r="Q220" s="342"/>
      <c r="R220" s="342"/>
      <c r="S220" s="342"/>
      <c r="T220" s="342"/>
      <c r="U220" s="342"/>
      <c r="V220" s="342"/>
      <c r="W220" s="342"/>
      <c r="X220" s="342"/>
      <c r="Y220" s="342"/>
      <c r="Z220" s="342"/>
      <c r="AA220" s="342"/>
      <c r="AB220" s="342"/>
      <c r="AC220" s="342"/>
      <c r="AD220" s="342"/>
      <c r="AE220" s="342"/>
      <c r="AF220" s="342"/>
      <c r="AG220" s="342"/>
      <c r="AH220" s="342"/>
      <c r="AI220" s="342"/>
      <c r="AJ220" s="342"/>
      <c r="AK220" s="342"/>
      <c r="AL220" s="342"/>
      <c r="AM220" s="342"/>
      <c r="AN220" s="342"/>
      <c r="AO220" s="342"/>
      <c r="AP220" s="342"/>
      <c r="AQ220" s="342"/>
      <c r="AR220" s="342"/>
      <c r="AS220" s="342"/>
      <c r="AT220" s="342"/>
      <c r="AU220" s="342"/>
      <c r="AV220" s="342"/>
      <c r="AW220" s="342"/>
      <c r="AX220" s="342"/>
      <c r="AY220" s="342"/>
      <c r="AZ220" s="342"/>
      <c r="BA220" s="342"/>
      <c r="BB220" s="342"/>
      <c r="BC220" s="342"/>
      <c r="BD220" s="342"/>
      <c r="BE220" s="342"/>
      <c r="BF220" s="342"/>
      <c r="BG220" s="342"/>
      <c r="BH220" s="342"/>
      <c r="BI220" s="342"/>
      <c r="BJ220" s="342"/>
      <c r="BK220" s="342"/>
      <c r="BL220" s="342"/>
      <c r="BM220" s="342"/>
      <c r="BN220" s="342"/>
      <c r="BO220" s="342"/>
      <c r="BP220" s="342"/>
      <c r="BQ220" s="342"/>
      <c r="BR220" s="342"/>
      <c r="BS220" s="342"/>
      <c r="BT220" s="342"/>
      <c r="BU220" s="342"/>
      <c r="BV220" s="342"/>
      <c r="BW220" s="342"/>
      <c r="BX220" s="342"/>
      <c r="BY220" s="342"/>
      <c r="BZ220" s="342"/>
      <c r="CA220" s="342"/>
      <c r="CB220" s="342"/>
      <c r="CC220" s="342"/>
      <c r="CD220" s="342"/>
      <c r="CE220" s="342"/>
      <c r="CF220" s="342"/>
    </row>
    <row r="221" spans="1:84" x14ac:dyDescent="0.25">
      <c r="A221" s="118"/>
      <c r="B221" s="118"/>
      <c r="C221" s="185"/>
      <c r="D221" s="144"/>
      <c r="E221" s="145"/>
      <c r="F221" s="145"/>
      <c r="G221" s="145"/>
      <c r="H221" s="145"/>
      <c r="I221" s="145"/>
      <c r="J221" s="342"/>
      <c r="K221" s="342"/>
      <c r="L221" s="342"/>
      <c r="M221" s="342"/>
      <c r="N221" s="342"/>
      <c r="O221" s="342"/>
      <c r="P221" s="342"/>
      <c r="Q221" s="342"/>
      <c r="R221" s="342"/>
      <c r="S221" s="342"/>
      <c r="T221" s="342"/>
      <c r="U221" s="342"/>
      <c r="V221" s="342"/>
      <c r="W221" s="342"/>
      <c r="X221" s="342"/>
      <c r="Y221" s="342"/>
      <c r="Z221" s="342"/>
      <c r="AA221" s="342"/>
      <c r="AB221" s="342"/>
      <c r="AC221" s="342"/>
      <c r="AD221" s="342"/>
      <c r="AE221" s="342"/>
      <c r="AF221" s="342"/>
      <c r="AG221" s="342"/>
      <c r="AH221" s="342"/>
      <c r="AI221" s="342"/>
      <c r="AJ221" s="342"/>
      <c r="AK221" s="342"/>
      <c r="AL221" s="342"/>
      <c r="AM221" s="342"/>
      <c r="AN221" s="342"/>
      <c r="AO221" s="342"/>
      <c r="AP221" s="342"/>
      <c r="AQ221" s="342"/>
      <c r="AR221" s="342"/>
      <c r="AS221" s="342"/>
      <c r="AT221" s="342"/>
      <c r="AU221" s="342"/>
      <c r="AV221" s="342"/>
      <c r="AW221" s="342"/>
      <c r="AX221" s="342"/>
      <c r="AY221" s="342"/>
      <c r="AZ221" s="342"/>
      <c r="BA221" s="342"/>
      <c r="BB221" s="342"/>
      <c r="BC221" s="342"/>
      <c r="BD221" s="342"/>
      <c r="BE221" s="342"/>
      <c r="BF221" s="342"/>
      <c r="BG221" s="342"/>
      <c r="BH221" s="342"/>
      <c r="BI221" s="342"/>
      <c r="BJ221" s="342"/>
      <c r="BK221" s="342"/>
      <c r="BL221" s="342"/>
      <c r="BM221" s="342"/>
      <c r="BN221" s="342"/>
      <c r="BO221" s="342"/>
      <c r="BP221" s="342"/>
      <c r="BQ221" s="342"/>
      <c r="BR221" s="342"/>
      <c r="BS221" s="342"/>
      <c r="BT221" s="342"/>
      <c r="BU221" s="342"/>
      <c r="BV221" s="342"/>
      <c r="BW221" s="342"/>
      <c r="BX221" s="342"/>
      <c r="BY221" s="342"/>
      <c r="BZ221" s="342"/>
      <c r="CA221" s="342"/>
      <c r="CB221" s="342"/>
      <c r="CC221" s="342"/>
      <c r="CD221" s="342"/>
      <c r="CE221" s="342"/>
      <c r="CF221" s="342"/>
    </row>
    <row r="222" spans="1:84" x14ac:dyDescent="0.25">
      <c r="A222" s="161"/>
      <c r="B222" s="66"/>
      <c r="C222" s="187"/>
      <c r="D222" s="160"/>
      <c r="E222" s="160" t="str">
        <f xml:space="preserve"> InpFor!E$92</f>
        <v>Quarterly VAT return submission month 1</v>
      </c>
      <c r="F222" s="384">
        <f xml:space="preserve"> InpFor!F$92</f>
        <v>3</v>
      </c>
      <c r="G222" s="160" t="str">
        <f xml:space="preserve"> InpFor!G$92</f>
        <v>month no.</v>
      </c>
      <c r="H222" s="160" t="str">
        <f xml:space="preserve"> InpFor!H$92</f>
        <v>VAT is paid in the month after the return</v>
      </c>
      <c r="I222" s="160" t="str">
        <f xml:space="preserve"> InpFor!I$92</f>
        <v>R.Williams email 15 June 19</v>
      </c>
      <c r="J222" s="412"/>
      <c r="K222" s="412"/>
      <c r="L222" s="412"/>
      <c r="M222" s="412"/>
      <c r="N222" s="412"/>
      <c r="O222" s="412"/>
      <c r="P222" s="412"/>
      <c r="Q222" s="412"/>
      <c r="R222" s="412"/>
      <c r="S222" s="412"/>
      <c r="T222" s="412"/>
      <c r="U222" s="412"/>
      <c r="V222" s="412"/>
      <c r="W222" s="412"/>
      <c r="X222" s="412"/>
      <c r="Y222" s="412"/>
      <c r="Z222" s="412"/>
      <c r="AA222" s="412"/>
      <c r="AB222" s="412"/>
      <c r="AC222" s="412"/>
      <c r="AD222" s="412"/>
      <c r="AE222" s="412"/>
      <c r="AF222" s="412"/>
      <c r="AG222" s="412"/>
      <c r="AH222" s="412"/>
      <c r="AI222" s="412"/>
      <c r="AJ222" s="412"/>
      <c r="AK222" s="412"/>
      <c r="AL222" s="412"/>
      <c r="AM222" s="412"/>
      <c r="AN222" s="412"/>
      <c r="AO222" s="412"/>
      <c r="AP222" s="412"/>
      <c r="AQ222" s="412"/>
      <c r="AR222" s="412"/>
      <c r="AS222" s="412"/>
      <c r="AT222" s="412"/>
      <c r="AU222" s="412"/>
      <c r="AV222" s="412"/>
      <c r="AW222" s="412"/>
      <c r="AX222" s="412"/>
      <c r="AY222" s="412"/>
      <c r="AZ222" s="412"/>
      <c r="BA222" s="412"/>
      <c r="BB222" s="412"/>
      <c r="BC222" s="412"/>
      <c r="BD222" s="412"/>
      <c r="BE222" s="412"/>
      <c r="BF222" s="412"/>
      <c r="BG222" s="412"/>
      <c r="BH222" s="412"/>
      <c r="BI222" s="412"/>
      <c r="BJ222" s="412"/>
      <c r="BK222" s="412"/>
      <c r="BL222" s="412"/>
      <c r="BM222" s="412"/>
      <c r="BN222" s="412"/>
      <c r="BO222" s="412"/>
      <c r="BP222" s="412"/>
      <c r="BQ222" s="412"/>
      <c r="BR222" s="412"/>
      <c r="BS222" s="412"/>
      <c r="BT222" s="412"/>
      <c r="BU222" s="412"/>
      <c r="BV222" s="412"/>
      <c r="BW222" s="412"/>
      <c r="BX222" s="412"/>
      <c r="BY222" s="412"/>
      <c r="BZ222" s="412"/>
      <c r="CA222" s="412"/>
      <c r="CB222" s="412"/>
      <c r="CC222" s="412"/>
      <c r="CD222" s="412"/>
      <c r="CE222" s="412"/>
      <c r="CF222" s="412"/>
    </row>
    <row r="223" spans="1:84" x14ac:dyDescent="0.25">
      <c r="A223" s="161"/>
      <c r="B223" s="66"/>
      <c r="C223" s="187"/>
      <c r="D223" s="160"/>
      <c r="E223" s="160" t="str">
        <f xml:space="preserve"> InpFor!E$93</f>
        <v>Quarterly VAT return submission month 2</v>
      </c>
      <c r="F223" s="384">
        <f xml:space="preserve"> InpFor!F$93</f>
        <v>6</v>
      </c>
      <c r="G223" s="160" t="str">
        <f xml:space="preserve"> InpFor!G$93</f>
        <v>month no.</v>
      </c>
      <c r="H223" s="160" t="str">
        <f xml:space="preserve"> InpFor!H$93</f>
        <v>VAT is paid in the month after the return</v>
      </c>
      <c r="I223" s="160" t="str">
        <f xml:space="preserve"> InpFor!I$93</f>
        <v>R.Williams email 15 June 19</v>
      </c>
      <c r="J223" s="412"/>
      <c r="K223" s="412"/>
      <c r="L223" s="412"/>
      <c r="M223" s="412"/>
      <c r="N223" s="412"/>
      <c r="O223" s="412"/>
      <c r="P223" s="412"/>
      <c r="Q223" s="412"/>
      <c r="R223" s="412"/>
      <c r="S223" s="412"/>
      <c r="T223" s="412"/>
      <c r="U223" s="412"/>
      <c r="V223" s="412"/>
      <c r="W223" s="412"/>
      <c r="X223" s="412"/>
      <c r="Y223" s="412"/>
      <c r="Z223" s="412"/>
      <c r="AA223" s="412"/>
      <c r="AB223" s="412"/>
      <c r="AC223" s="412"/>
      <c r="AD223" s="412"/>
      <c r="AE223" s="412"/>
      <c r="AF223" s="412"/>
      <c r="AG223" s="412"/>
      <c r="AH223" s="412"/>
      <c r="AI223" s="412"/>
      <c r="AJ223" s="412"/>
      <c r="AK223" s="412"/>
      <c r="AL223" s="412"/>
      <c r="AM223" s="412"/>
      <c r="AN223" s="412"/>
      <c r="AO223" s="412"/>
      <c r="AP223" s="412"/>
      <c r="AQ223" s="412"/>
      <c r="AR223" s="412"/>
      <c r="AS223" s="412"/>
      <c r="AT223" s="412"/>
      <c r="AU223" s="412"/>
      <c r="AV223" s="412"/>
      <c r="AW223" s="412"/>
      <c r="AX223" s="412"/>
      <c r="AY223" s="412"/>
      <c r="AZ223" s="412"/>
      <c r="BA223" s="412"/>
      <c r="BB223" s="412"/>
      <c r="BC223" s="412"/>
      <c r="BD223" s="412"/>
      <c r="BE223" s="412"/>
      <c r="BF223" s="412"/>
      <c r="BG223" s="412"/>
      <c r="BH223" s="412"/>
      <c r="BI223" s="412"/>
      <c r="BJ223" s="412"/>
      <c r="BK223" s="412"/>
      <c r="BL223" s="412"/>
      <c r="BM223" s="412"/>
      <c r="BN223" s="412"/>
      <c r="BO223" s="412"/>
      <c r="BP223" s="412"/>
      <c r="BQ223" s="412"/>
      <c r="BR223" s="412"/>
      <c r="BS223" s="412"/>
      <c r="BT223" s="412"/>
      <c r="BU223" s="412"/>
      <c r="BV223" s="412"/>
      <c r="BW223" s="412"/>
      <c r="BX223" s="412"/>
      <c r="BY223" s="412"/>
      <c r="BZ223" s="412"/>
      <c r="CA223" s="412"/>
      <c r="CB223" s="412"/>
      <c r="CC223" s="412"/>
      <c r="CD223" s="412"/>
      <c r="CE223" s="412"/>
      <c r="CF223" s="412"/>
    </row>
    <row r="224" spans="1:84" x14ac:dyDescent="0.25">
      <c r="A224" s="161"/>
      <c r="B224" s="66"/>
      <c r="C224" s="187"/>
      <c r="D224" s="160"/>
      <c r="E224" s="160" t="str">
        <f xml:space="preserve"> InpFor!E$94</f>
        <v>Quarterly VAT return submission month 3</v>
      </c>
      <c r="F224" s="384">
        <f xml:space="preserve"> InpFor!F$94</f>
        <v>9</v>
      </c>
      <c r="G224" s="160" t="str">
        <f xml:space="preserve"> InpFor!G$94</f>
        <v>month no.</v>
      </c>
      <c r="H224" s="160" t="str">
        <f xml:space="preserve"> InpFor!H$94</f>
        <v>VAT is paid in the month after the return</v>
      </c>
      <c r="I224" s="160" t="str">
        <f xml:space="preserve"> InpFor!I$94</f>
        <v>R.Williams email 15 June 19</v>
      </c>
      <c r="J224" s="412"/>
      <c r="K224" s="412"/>
      <c r="L224" s="412"/>
      <c r="M224" s="412"/>
      <c r="N224" s="412"/>
      <c r="O224" s="412"/>
      <c r="P224" s="412"/>
      <c r="Q224" s="412"/>
      <c r="R224" s="412"/>
      <c r="S224" s="412"/>
      <c r="T224" s="412"/>
      <c r="U224" s="412"/>
      <c r="V224" s="412"/>
      <c r="W224" s="412"/>
      <c r="X224" s="412"/>
      <c r="Y224" s="412"/>
      <c r="Z224" s="412"/>
      <c r="AA224" s="412"/>
      <c r="AB224" s="412"/>
      <c r="AC224" s="412"/>
      <c r="AD224" s="412"/>
      <c r="AE224" s="412"/>
      <c r="AF224" s="412"/>
      <c r="AG224" s="412"/>
      <c r="AH224" s="412"/>
      <c r="AI224" s="412"/>
      <c r="AJ224" s="412"/>
      <c r="AK224" s="412"/>
      <c r="AL224" s="412"/>
      <c r="AM224" s="412"/>
      <c r="AN224" s="412"/>
      <c r="AO224" s="412"/>
      <c r="AP224" s="412"/>
      <c r="AQ224" s="412"/>
      <c r="AR224" s="412"/>
      <c r="AS224" s="412"/>
      <c r="AT224" s="412"/>
      <c r="AU224" s="412"/>
      <c r="AV224" s="412"/>
      <c r="AW224" s="412"/>
      <c r="AX224" s="412"/>
      <c r="AY224" s="412"/>
      <c r="AZ224" s="412"/>
      <c r="BA224" s="412"/>
      <c r="BB224" s="412"/>
      <c r="BC224" s="412"/>
      <c r="BD224" s="412"/>
      <c r="BE224" s="412"/>
      <c r="BF224" s="412"/>
      <c r="BG224" s="412"/>
      <c r="BH224" s="412"/>
      <c r="BI224" s="412"/>
      <c r="BJ224" s="412"/>
      <c r="BK224" s="412"/>
      <c r="BL224" s="412"/>
      <c r="BM224" s="412"/>
      <c r="BN224" s="412"/>
      <c r="BO224" s="412"/>
      <c r="BP224" s="412"/>
      <c r="BQ224" s="412"/>
      <c r="BR224" s="412"/>
      <c r="BS224" s="412"/>
      <c r="BT224" s="412"/>
      <c r="BU224" s="412"/>
      <c r="BV224" s="412"/>
      <c r="BW224" s="412"/>
      <c r="BX224" s="412"/>
      <c r="BY224" s="412"/>
      <c r="BZ224" s="412"/>
      <c r="CA224" s="412"/>
      <c r="CB224" s="412"/>
      <c r="CC224" s="412"/>
      <c r="CD224" s="412"/>
      <c r="CE224" s="412"/>
      <c r="CF224" s="412"/>
    </row>
    <row r="225" spans="1:84" x14ac:dyDescent="0.25">
      <c r="A225" s="161"/>
      <c r="B225" s="66"/>
      <c r="C225" s="187"/>
      <c r="D225" s="160"/>
      <c r="E225" s="160" t="str">
        <f xml:space="preserve"> InpFor!E$95</f>
        <v>Quarterly VAT return submission month 4</v>
      </c>
      <c r="F225" s="384">
        <f xml:space="preserve"> InpFor!F$95</f>
        <v>12</v>
      </c>
      <c r="G225" s="160" t="str">
        <f xml:space="preserve"> InpFor!G$95</f>
        <v>month no.</v>
      </c>
      <c r="H225" s="160" t="str">
        <f xml:space="preserve"> InpFor!H$95</f>
        <v>VAT is paid in the month after the return</v>
      </c>
      <c r="I225" s="160" t="str">
        <f xml:space="preserve"> InpFor!I$95</f>
        <v>R.Williams email 15 June 19</v>
      </c>
      <c r="J225" s="412"/>
      <c r="K225" s="412"/>
      <c r="L225" s="412"/>
      <c r="M225" s="412"/>
      <c r="N225" s="412"/>
      <c r="O225" s="412"/>
      <c r="P225" s="412"/>
      <c r="Q225" s="412"/>
      <c r="R225" s="412"/>
      <c r="S225" s="412"/>
      <c r="T225" s="412"/>
      <c r="U225" s="412"/>
      <c r="V225" s="412"/>
      <c r="W225" s="412"/>
      <c r="X225" s="412"/>
      <c r="Y225" s="412"/>
      <c r="Z225" s="412"/>
      <c r="AA225" s="412"/>
      <c r="AB225" s="412"/>
      <c r="AC225" s="412"/>
      <c r="AD225" s="412"/>
      <c r="AE225" s="412"/>
      <c r="AF225" s="412"/>
      <c r="AG225" s="412"/>
      <c r="AH225" s="412"/>
      <c r="AI225" s="412"/>
      <c r="AJ225" s="412"/>
      <c r="AK225" s="412"/>
      <c r="AL225" s="412"/>
      <c r="AM225" s="412"/>
      <c r="AN225" s="412"/>
      <c r="AO225" s="412"/>
      <c r="AP225" s="412"/>
      <c r="AQ225" s="412"/>
      <c r="AR225" s="412"/>
      <c r="AS225" s="412"/>
      <c r="AT225" s="412"/>
      <c r="AU225" s="412"/>
      <c r="AV225" s="412"/>
      <c r="AW225" s="412"/>
      <c r="AX225" s="412"/>
      <c r="AY225" s="412"/>
      <c r="AZ225" s="412"/>
      <c r="BA225" s="412"/>
      <c r="BB225" s="412"/>
      <c r="BC225" s="412"/>
      <c r="BD225" s="412"/>
      <c r="BE225" s="412"/>
      <c r="BF225" s="412"/>
      <c r="BG225" s="412"/>
      <c r="BH225" s="412"/>
      <c r="BI225" s="412"/>
      <c r="BJ225" s="412"/>
      <c r="BK225" s="412"/>
      <c r="BL225" s="412"/>
      <c r="BM225" s="412"/>
      <c r="BN225" s="412"/>
      <c r="BO225" s="412"/>
      <c r="BP225" s="412"/>
      <c r="BQ225" s="412"/>
      <c r="BR225" s="412"/>
      <c r="BS225" s="412"/>
      <c r="BT225" s="412"/>
      <c r="BU225" s="412"/>
      <c r="BV225" s="412"/>
      <c r="BW225" s="412"/>
      <c r="BX225" s="412"/>
      <c r="BY225" s="412"/>
      <c r="BZ225" s="412"/>
      <c r="CA225" s="412"/>
      <c r="CB225" s="412"/>
      <c r="CC225" s="412"/>
      <c r="CD225" s="412"/>
      <c r="CE225" s="412"/>
      <c r="CF225" s="412"/>
    </row>
    <row r="226" spans="1:84" x14ac:dyDescent="0.25">
      <c r="A226" s="72"/>
      <c r="B226" s="72"/>
      <c r="C226" s="72"/>
      <c r="D226" s="73"/>
      <c r="E226" s="74" t="str">
        <f t="shared" ref="E226:AJ226" si="136" xml:space="preserve"> E$39</f>
        <v>Month number</v>
      </c>
      <c r="F226" s="74">
        <f t="shared" si="136"/>
        <v>0</v>
      </c>
      <c r="G226" s="74" t="str">
        <f t="shared" si="136"/>
        <v>Month no.</v>
      </c>
      <c r="H226" s="74">
        <f t="shared" si="136"/>
        <v>0</v>
      </c>
      <c r="I226" s="74">
        <f t="shared" si="136"/>
        <v>0</v>
      </c>
      <c r="J226" s="73">
        <f t="shared" si="136"/>
        <v>0</v>
      </c>
      <c r="K226" s="73">
        <f t="shared" si="136"/>
        <v>0</v>
      </c>
      <c r="L226" s="660">
        <f t="shared" si="136"/>
        <v>3</v>
      </c>
      <c r="M226" s="660">
        <f t="shared" si="136"/>
        <v>4</v>
      </c>
      <c r="N226" s="660">
        <f t="shared" si="136"/>
        <v>5</v>
      </c>
      <c r="O226" s="660">
        <f t="shared" si="136"/>
        <v>6</v>
      </c>
      <c r="P226" s="660">
        <f t="shared" si="136"/>
        <v>7</v>
      </c>
      <c r="Q226" s="660">
        <f t="shared" si="136"/>
        <v>8</v>
      </c>
      <c r="R226" s="660">
        <f t="shared" si="136"/>
        <v>9</v>
      </c>
      <c r="S226" s="660">
        <f t="shared" si="136"/>
        <v>10</v>
      </c>
      <c r="T226" s="660">
        <f t="shared" si="136"/>
        <v>11</v>
      </c>
      <c r="U226" s="660">
        <f t="shared" si="136"/>
        <v>12</v>
      </c>
      <c r="V226" s="660">
        <f t="shared" si="136"/>
        <v>1</v>
      </c>
      <c r="W226" s="660">
        <f t="shared" si="136"/>
        <v>2</v>
      </c>
      <c r="X226" s="660">
        <f t="shared" si="136"/>
        <v>3</v>
      </c>
      <c r="Y226" s="660">
        <f t="shared" si="136"/>
        <v>4</v>
      </c>
      <c r="Z226" s="660">
        <f t="shared" si="136"/>
        <v>5</v>
      </c>
      <c r="AA226" s="660">
        <f t="shared" si="136"/>
        <v>6</v>
      </c>
      <c r="AB226" s="660">
        <f t="shared" si="136"/>
        <v>7</v>
      </c>
      <c r="AC226" s="660">
        <f t="shared" si="136"/>
        <v>8</v>
      </c>
      <c r="AD226" s="660">
        <f t="shared" si="136"/>
        <v>9</v>
      </c>
      <c r="AE226" s="660">
        <f t="shared" si="136"/>
        <v>10</v>
      </c>
      <c r="AF226" s="660">
        <f t="shared" si="136"/>
        <v>11</v>
      </c>
      <c r="AG226" s="660">
        <f t="shared" si="136"/>
        <v>12</v>
      </c>
      <c r="AH226" s="660">
        <f t="shared" si="136"/>
        <v>1</v>
      </c>
      <c r="AI226" s="660">
        <f t="shared" si="136"/>
        <v>2</v>
      </c>
      <c r="AJ226" s="660">
        <f t="shared" si="136"/>
        <v>3</v>
      </c>
      <c r="AK226" s="660">
        <f t="shared" ref="AK226:BP226" si="137" xml:space="preserve"> AK$39</f>
        <v>4</v>
      </c>
      <c r="AL226" s="660">
        <f t="shared" si="137"/>
        <v>5</v>
      </c>
      <c r="AM226" s="660">
        <f t="shared" si="137"/>
        <v>6</v>
      </c>
      <c r="AN226" s="660">
        <f t="shared" si="137"/>
        <v>7</v>
      </c>
      <c r="AO226" s="660">
        <f t="shared" si="137"/>
        <v>8</v>
      </c>
      <c r="AP226" s="660">
        <f t="shared" si="137"/>
        <v>9</v>
      </c>
      <c r="AQ226" s="660">
        <f t="shared" si="137"/>
        <v>10</v>
      </c>
      <c r="AR226" s="660">
        <f t="shared" si="137"/>
        <v>11</v>
      </c>
      <c r="AS226" s="660">
        <f t="shared" si="137"/>
        <v>12</v>
      </c>
      <c r="AT226" s="660">
        <f t="shared" si="137"/>
        <v>1</v>
      </c>
      <c r="AU226" s="660">
        <f t="shared" si="137"/>
        <v>2</v>
      </c>
      <c r="AV226" s="660">
        <f t="shared" si="137"/>
        <v>3</v>
      </c>
      <c r="AW226" s="660">
        <f t="shared" si="137"/>
        <v>4</v>
      </c>
      <c r="AX226" s="660">
        <f t="shared" si="137"/>
        <v>5</v>
      </c>
      <c r="AY226" s="660">
        <f t="shared" si="137"/>
        <v>6</v>
      </c>
      <c r="AZ226" s="660">
        <f t="shared" si="137"/>
        <v>7</v>
      </c>
      <c r="BA226" s="660">
        <f t="shared" si="137"/>
        <v>8</v>
      </c>
      <c r="BB226" s="660">
        <f t="shared" si="137"/>
        <v>9</v>
      </c>
      <c r="BC226" s="660">
        <f t="shared" si="137"/>
        <v>10</v>
      </c>
      <c r="BD226" s="660">
        <f t="shared" si="137"/>
        <v>11</v>
      </c>
      <c r="BE226" s="660">
        <f t="shared" si="137"/>
        <v>12</v>
      </c>
      <c r="BF226" s="660">
        <f t="shared" si="137"/>
        <v>1</v>
      </c>
      <c r="BG226" s="660">
        <f t="shared" si="137"/>
        <v>2</v>
      </c>
      <c r="BH226" s="660">
        <f t="shared" si="137"/>
        <v>3</v>
      </c>
      <c r="BI226" s="660">
        <f t="shared" si="137"/>
        <v>4</v>
      </c>
      <c r="BJ226" s="660">
        <f t="shared" si="137"/>
        <v>5</v>
      </c>
      <c r="BK226" s="660">
        <f t="shared" si="137"/>
        <v>6</v>
      </c>
      <c r="BL226" s="660">
        <f t="shared" si="137"/>
        <v>7</v>
      </c>
      <c r="BM226" s="660">
        <f t="shared" si="137"/>
        <v>8</v>
      </c>
      <c r="BN226" s="660">
        <f t="shared" si="137"/>
        <v>9</v>
      </c>
      <c r="BO226" s="660">
        <f t="shared" si="137"/>
        <v>10</v>
      </c>
      <c r="BP226" s="660">
        <f t="shared" si="137"/>
        <v>11</v>
      </c>
      <c r="BQ226" s="660">
        <f t="shared" ref="BQ226:CF226" si="138" xml:space="preserve"> BQ$39</f>
        <v>12</v>
      </c>
      <c r="BR226" s="660">
        <f t="shared" si="138"/>
        <v>1</v>
      </c>
      <c r="BS226" s="660">
        <f t="shared" si="138"/>
        <v>2</v>
      </c>
      <c r="BT226" s="660">
        <f t="shared" si="138"/>
        <v>3</v>
      </c>
      <c r="BU226" s="660">
        <f t="shared" si="138"/>
        <v>4</v>
      </c>
      <c r="BV226" s="660">
        <f t="shared" si="138"/>
        <v>5</v>
      </c>
      <c r="BW226" s="660">
        <f t="shared" si="138"/>
        <v>6</v>
      </c>
      <c r="BX226" s="660">
        <f t="shared" si="138"/>
        <v>7</v>
      </c>
      <c r="BY226" s="660">
        <f t="shared" si="138"/>
        <v>8</v>
      </c>
      <c r="BZ226" s="660">
        <f t="shared" si="138"/>
        <v>9</v>
      </c>
      <c r="CA226" s="660">
        <f t="shared" si="138"/>
        <v>10</v>
      </c>
      <c r="CB226" s="660">
        <f t="shared" si="138"/>
        <v>11</v>
      </c>
      <c r="CC226" s="660">
        <f t="shared" si="138"/>
        <v>12</v>
      </c>
      <c r="CD226" s="660">
        <f t="shared" si="138"/>
        <v>1</v>
      </c>
      <c r="CE226" s="660">
        <f t="shared" si="138"/>
        <v>2</v>
      </c>
      <c r="CF226" s="660">
        <f t="shared" si="138"/>
        <v>3</v>
      </c>
    </row>
    <row r="227" spans="1:84" x14ac:dyDescent="0.25">
      <c r="A227" s="165"/>
      <c r="B227" s="165"/>
      <c r="C227" s="72"/>
      <c r="D227" s="166"/>
      <c r="E227" s="167" t="s">
        <v>48</v>
      </c>
      <c r="F227" s="167"/>
      <c r="G227" s="167" t="s">
        <v>3</v>
      </c>
      <c r="H227" s="167"/>
      <c r="I227" s="167"/>
      <c r="J227" s="150">
        <f xml:space="preserve"> SUM(L227:CF227)</f>
        <v>25</v>
      </c>
      <c r="K227" s="166"/>
      <c r="L227" s="150">
        <f xml:space="preserve"> OR($F222 = L226, $F223 = L226, $F224 = L226, $F225 = L226) * 1</f>
        <v>1</v>
      </c>
      <c r="M227" s="150">
        <f t="shared" ref="M227:BX227" si="139" xml:space="preserve"> OR($F222 = M226, $F223 = M226, $F224 = M226, $F225 = M226) * 1</f>
        <v>0</v>
      </c>
      <c r="N227" s="150">
        <f t="shared" si="139"/>
        <v>0</v>
      </c>
      <c r="O227" s="150">
        <f t="shared" si="139"/>
        <v>1</v>
      </c>
      <c r="P227" s="150">
        <f t="shared" si="139"/>
        <v>0</v>
      </c>
      <c r="Q227" s="150">
        <f t="shared" si="139"/>
        <v>0</v>
      </c>
      <c r="R227" s="150">
        <f t="shared" si="139"/>
        <v>1</v>
      </c>
      <c r="S227" s="150">
        <f t="shared" si="139"/>
        <v>0</v>
      </c>
      <c r="T227" s="150">
        <f t="shared" si="139"/>
        <v>0</v>
      </c>
      <c r="U227" s="150">
        <f xml:space="preserve"> OR($F222 = U226, $F223 = U226, $F224 = U226, $F225 = U226) * 1</f>
        <v>1</v>
      </c>
      <c r="V227" s="150">
        <f t="shared" si="139"/>
        <v>0</v>
      </c>
      <c r="W227" s="150">
        <f t="shared" si="139"/>
        <v>0</v>
      </c>
      <c r="X227" s="150">
        <f t="shared" si="139"/>
        <v>1</v>
      </c>
      <c r="Y227" s="150">
        <f t="shared" si="139"/>
        <v>0</v>
      </c>
      <c r="Z227" s="150">
        <f t="shared" si="139"/>
        <v>0</v>
      </c>
      <c r="AA227" s="150">
        <f t="shared" si="139"/>
        <v>1</v>
      </c>
      <c r="AB227" s="150">
        <f t="shared" si="139"/>
        <v>0</v>
      </c>
      <c r="AC227" s="150">
        <f t="shared" si="139"/>
        <v>0</v>
      </c>
      <c r="AD227" s="150">
        <f t="shared" si="139"/>
        <v>1</v>
      </c>
      <c r="AE227" s="150">
        <f t="shared" si="139"/>
        <v>0</v>
      </c>
      <c r="AF227" s="150">
        <f t="shared" si="139"/>
        <v>0</v>
      </c>
      <c r="AG227" s="150">
        <f t="shared" si="139"/>
        <v>1</v>
      </c>
      <c r="AH227" s="150">
        <f t="shared" si="139"/>
        <v>0</v>
      </c>
      <c r="AI227" s="150">
        <f t="shared" si="139"/>
        <v>0</v>
      </c>
      <c r="AJ227" s="150">
        <f t="shared" si="139"/>
        <v>1</v>
      </c>
      <c r="AK227" s="150">
        <f t="shared" si="139"/>
        <v>0</v>
      </c>
      <c r="AL227" s="150">
        <f t="shared" si="139"/>
        <v>0</v>
      </c>
      <c r="AM227" s="150">
        <f t="shared" si="139"/>
        <v>1</v>
      </c>
      <c r="AN227" s="150">
        <f t="shared" si="139"/>
        <v>0</v>
      </c>
      <c r="AO227" s="150">
        <f t="shared" si="139"/>
        <v>0</v>
      </c>
      <c r="AP227" s="150">
        <f t="shared" si="139"/>
        <v>1</v>
      </c>
      <c r="AQ227" s="150">
        <f t="shared" si="139"/>
        <v>0</v>
      </c>
      <c r="AR227" s="150">
        <f t="shared" si="139"/>
        <v>0</v>
      </c>
      <c r="AS227" s="150">
        <f t="shared" si="139"/>
        <v>1</v>
      </c>
      <c r="AT227" s="150">
        <f t="shared" si="139"/>
        <v>0</v>
      </c>
      <c r="AU227" s="150">
        <f t="shared" si="139"/>
        <v>0</v>
      </c>
      <c r="AV227" s="150">
        <f t="shared" si="139"/>
        <v>1</v>
      </c>
      <c r="AW227" s="150">
        <f t="shared" si="139"/>
        <v>0</v>
      </c>
      <c r="AX227" s="150">
        <f t="shared" si="139"/>
        <v>0</v>
      </c>
      <c r="AY227" s="150">
        <f t="shared" si="139"/>
        <v>1</v>
      </c>
      <c r="AZ227" s="150">
        <f t="shared" si="139"/>
        <v>0</v>
      </c>
      <c r="BA227" s="150">
        <f t="shared" si="139"/>
        <v>0</v>
      </c>
      <c r="BB227" s="150">
        <f t="shared" si="139"/>
        <v>1</v>
      </c>
      <c r="BC227" s="150">
        <f t="shared" si="139"/>
        <v>0</v>
      </c>
      <c r="BD227" s="150">
        <f t="shared" si="139"/>
        <v>0</v>
      </c>
      <c r="BE227" s="150">
        <f t="shared" si="139"/>
        <v>1</v>
      </c>
      <c r="BF227" s="150">
        <f t="shared" si="139"/>
        <v>0</v>
      </c>
      <c r="BG227" s="150">
        <f t="shared" si="139"/>
        <v>0</v>
      </c>
      <c r="BH227" s="150">
        <f t="shared" si="139"/>
        <v>1</v>
      </c>
      <c r="BI227" s="150">
        <f t="shared" si="139"/>
        <v>0</v>
      </c>
      <c r="BJ227" s="150">
        <f t="shared" si="139"/>
        <v>0</v>
      </c>
      <c r="BK227" s="150">
        <f t="shared" si="139"/>
        <v>1</v>
      </c>
      <c r="BL227" s="150">
        <f t="shared" si="139"/>
        <v>0</v>
      </c>
      <c r="BM227" s="150">
        <f t="shared" si="139"/>
        <v>0</v>
      </c>
      <c r="BN227" s="150">
        <f t="shared" si="139"/>
        <v>1</v>
      </c>
      <c r="BO227" s="150">
        <f t="shared" si="139"/>
        <v>0</v>
      </c>
      <c r="BP227" s="150">
        <f t="shared" si="139"/>
        <v>0</v>
      </c>
      <c r="BQ227" s="150">
        <f t="shared" si="139"/>
        <v>1</v>
      </c>
      <c r="BR227" s="150">
        <f t="shared" si="139"/>
        <v>0</v>
      </c>
      <c r="BS227" s="150">
        <f t="shared" si="139"/>
        <v>0</v>
      </c>
      <c r="BT227" s="150">
        <f t="shared" si="139"/>
        <v>1</v>
      </c>
      <c r="BU227" s="150">
        <f t="shared" si="139"/>
        <v>0</v>
      </c>
      <c r="BV227" s="150">
        <f t="shared" si="139"/>
        <v>0</v>
      </c>
      <c r="BW227" s="150">
        <f t="shared" si="139"/>
        <v>1</v>
      </c>
      <c r="BX227" s="150">
        <f t="shared" si="139"/>
        <v>0</v>
      </c>
      <c r="BY227" s="150">
        <f t="shared" ref="BY227:CE227" si="140" xml:space="preserve"> OR($F222 = BY226, $F223 = BY226, $F224 = BY226, $F225 = BY226) * 1</f>
        <v>0</v>
      </c>
      <c r="BZ227" s="150">
        <f t="shared" si="140"/>
        <v>1</v>
      </c>
      <c r="CA227" s="150">
        <f t="shared" si="140"/>
        <v>0</v>
      </c>
      <c r="CB227" s="150">
        <f t="shared" si="140"/>
        <v>0</v>
      </c>
      <c r="CC227" s="150">
        <f t="shared" si="140"/>
        <v>1</v>
      </c>
      <c r="CD227" s="150">
        <f t="shared" si="140"/>
        <v>0</v>
      </c>
      <c r="CE227" s="150">
        <f t="shared" si="140"/>
        <v>0</v>
      </c>
      <c r="CF227" s="150">
        <f t="shared" ref="CF227" si="141" xml:space="preserve"> OR($F222 = CF226, $F223 = CF226, $F224 = CF226, $F225 = CF226) * 1</f>
        <v>1</v>
      </c>
    </row>
    <row r="228" spans="1:84" x14ac:dyDescent="0.25">
      <c r="A228" s="65"/>
      <c r="B228" s="66"/>
      <c r="C228" s="65"/>
      <c r="D228" s="67"/>
      <c r="E228" s="67"/>
      <c r="F228" s="68"/>
      <c r="G228" s="67"/>
      <c r="H228" s="67"/>
      <c r="I228" s="67"/>
      <c r="J228" s="422"/>
      <c r="K228" s="422"/>
      <c r="L228" s="422"/>
      <c r="M228" s="422"/>
      <c r="N228" s="422"/>
      <c r="O228" s="422"/>
      <c r="P228" s="422"/>
      <c r="Q228" s="422"/>
      <c r="R228" s="422"/>
      <c r="S228" s="422"/>
      <c r="T228" s="422"/>
      <c r="U228" s="422"/>
      <c r="V228" s="422"/>
      <c r="W228" s="422"/>
      <c r="X228" s="422"/>
      <c r="Y228" s="422"/>
      <c r="Z228" s="422"/>
      <c r="AA228" s="422"/>
      <c r="AB228" s="422"/>
      <c r="AC228" s="422"/>
      <c r="AD228" s="422"/>
      <c r="AE228" s="422"/>
      <c r="AF228" s="422"/>
      <c r="AG228" s="422"/>
      <c r="AH228" s="422"/>
      <c r="AI228" s="422"/>
      <c r="AJ228" s="422"/>
      <c r="AK228" s="422"/>
      <c r="AL228" s="422"/>
      <c r="AM228" s="422"/>
      <c r="AN228" s="422"/>
      <c r="AO228" s="422"/>
      <c r="AP228" s="422"/>
      <c r="AQ228" s="422"/>
      <c r="AR228" s="422"/>
      <c r="AS228" s="422"/>
      <c r="AT228" s="422"/>
      <c r="AU228" s="422"/>
      <c r="AV228" s="422"/>
      <c r="AW228" s="422"/>
      <c r="AX228" s="422"/>
      <c r="AY228" s="422"/>
      <c r="AZ228" s="422"/>
      <c r="BA228" s="422"/>
      <c r="BB228" s="422"/>
      <c r="BC228" s="422"/>
      <c r="BD228" s="422"/>
      <c r="BE228" s="422"/>
      <c r="BF228" s="422"/>
      <c r="BG228" s="422"/>
      <c r="BH228" s="422"/>
      <c r="BI228" s="422"/>
      <c r="BJ228" s="422"/>
      <c r="BK228" s="422"/>
      <c r="BL228" s="422"/>
      <c r="BM228" s="422"/>
      <c r="BN228" s="422"/>
      <c r="BO228" s="422"/>
      <c r="BP228" s="422"/>
      <c r="BQ228" s="422"/>
      <c r="BR228" s="422"/>
      <c r="BS228" s="422"/>
      <c r="BT228" s="422"/>
      <c r="BU228" s="422"/>
      <c r="BV228" s="422"/>
      <c r="BW228" s="422"/>
      <c r="BX228" s="422"/>
      <c r="BY228" s="422"/>
      <c r="BZ228" s="422"/>
      <c r="CA228" s="422"/>
      <c r="CB228" s="422"/>
      <c r="CC228" s="422"/>
      <c r="CD228" s="422"/>
      <c r="CE228" s="422"/>
      <c r="CF228" s="422"/>
    </row>
    <row r="229" spans="1:84" x14ac:dyDescent="0.25">
      <c r="A229" s="65"/>
      <c r="B229" s="66"/>
      <c r="C229" s="65"/>
      <c r="D229" s="67"/>
      <c r="E229" s="67"/>
      <c r="F229" s="68"/>
      <c r="G229" s="67"/>
      <c r="H229" s="67"/>
      <c r="I229" s="67"/>
      <c r="J229" s="422"/>
      <c r="K229" s="422"/>
      <c r="L229" s="422"/>
      <c r="M229" s="422"/>
      <c r="N229" s="422"/>
      <c r="O229" s="422"/>
      <c r="P229" s="422"/>
      <c r="Q229" s="422"/>
      <c r="R229" s="422"/>
      <c r="S229" s="422"/>
      <c r="T229" s="422"/>
      <c r="U229" s="422"/>
      <c r="V229" s="422"/>
      <c r="W229" s="422"/>
      <c r="X229" s="422"/>
      <c r="Y229" s="422"/>
      <c r="Z229" s="422"/>
      <c r="AA229" s="422"/>
      <c r="AB229" s="422"/>
      <c r="AC229" s="422"/>
      <c r="AD229" s="422"/>
      <c r="AE229" s="422"/>
      <c r="AF229" s="422"/>
      <c r="AG229" s="422"/>
      <c r="AH229" s="422"/>
      <c r="AI229" s="422"/>
      <c r="AJ229" s="422"/>
      <c r="AK229" s="422"/>
      <c r="AL229" s="422"/>
      <c r="AM229" s="422"/>
      <c r="AN229" s="422"/>
      <c r="AO229" s="422"/>
      <c r="AP229" s="422"/>
      <c r="AQ229" s="422"/>
      <c r="AR229" s="422"/>
      <c r="AS229" s="422"/>
      <c r="AT229" s="422"/>
      <c r="AU229" s="422"/>
      <c r="AV229" s="422"/>
      <c r="AW229" s="422"/>
      <c r="AX229" s="422"/>
      <c r="AY229" s="422"/>
      <c r="AZ229" s="422"/>
      <c r="BA229" s="422"/>
      <c r="BB229" s="422"/>
      <c r="BC229" s="422"/>
      <c r="BD229" s="422"/>
      <c r="BE229" s="422"/>
      <c r="BF229" s="422"/>
      <c r="BG229" s="422"/>
      <c r="BH229" s="422"/>
      <c r="BI229" s="422"/>
      <c r="BJ229" s="422"/>
      <c r="BK229" s="422"/>
      <c r="BL229" s="422"/>
      <c r="BM229" s="422"/>
      <c r="BN229" s="422"/>
      <c r="BO229" s="422"/>
      <c r="BP229" s="422"/>
      <c r="BQ229" s="422"/>
      <c r="BR229" s="422"/>
      <c r="BS229" s="422"/>
      <c r="BT229" s="422"/>
      <c r="BU229" s="422"/>
      <c r="BV229" s="422"/>
      <c r="BW229" s="422"/>
      <c r="BX229" s="422"/>
      <c r="BY229" s="422"/>
      <c r="BZ229" s="422"/>
      <c r="CA229" s="422"/>
      <c r="CB229" s="422"/>
      <c r="CC229" s="422"/>
      <c r="CD229" s="422"/>
      <c r="CE229" s="422"/>
    </row>
    <row r="230" spans="1:84" x14ac:dyDescent="0.25">
      <c r="A230" s="5" t="s">
        <v>20</v>
      </c>
    </row>
  </sheetData>
  <phoneticPr fontId="11" type="noConversion"/>
  <conditionalFormatting sqref="L3:CF3">
    <cfRule type="cellIs" dxfId="47" priority="7" stopIfTrue="1" operator="equal">
      <formula>"Actuals"</formula>
    </cfRule>
    <cfRule type="cellIs" dxfId="46" priority="8" stopIfTrue="1" operator="equal">
      <formula>"Forecast"</formula>
    </cfRule>
  </conditionalFormatting>
  <conditionalFormatting sqref="F2">
    <cfRule type="cellIs" dxfId="45" priority="2" stopIfTrue="1" operator="notEqual">
      <formula>0</formula>
    </cfRule>
  </conditionalFormatting>
  <conditionalFormatting sqref="F3">
    <cfRule type="cellIs" dxfId="44" priority="1" operator="notEqual">
      <formula>0</formula>
    </cfRule>
  </conditionalFormatting>
  <printOptions headings="1"/>
  <pageMargins left="0.74803149606299213" right="0.74803149606299213" top="0.98425196850393704" bottom="0.98425196850393704" header="0.51181102362204722" footer="0.51181102362204722"/>
  <pageSetup paperSize="9" scale="55" orientation="landscape" blackAndWhite="1" horizontalDpi="300" verticalDpi="300" r:id="rId1"/>
  <headerFooter alignWithMargins="0">
    <oddHeader>&amp;C&amp;"Arial,Bold"&amp;14Sheet: &amp;A</oddHeader>
    <oddFooter>&amp;L&amp;12&amp;F (Printed on &amp;D at &amp;T) &amp;R&amp;12Page &amp;P of &amp;N</oddFooter>
  </headerFooter>
  <customProperties>
    <customPr name="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theme="0" tint="-0.14999847407452621"/>
    <outlinePr summaryBelow="0" summaryRight="0"/>
  </sheetPr>
  <dimension ref="A1:CF21"/>
  <sheetViews>
    <sheetView zoomScale="80" zoomScaleNormal="80" workbookViewId="0">
      <pane xSplit="10" ySplit="5" topLeftCell="K6" activePane="bottomRight" state="frozen"/>
      <selection activeCell="K1" sqref="K1:K1048576"/>
      <selection pane="topRight" activeCell="K1" sqref="K1:K1048576"/>
      <selection pane="bottomLeft" activeCell="K1" sqref="K1:K1048576"/>
      <selection pane="bottomRight"/>
    </sheetView>
  </sheetViews>
  <sheetFormatPr defaultColWidth="0" defaultRowHeight="13.2" outlineLevelCol="1" x14ac:dyDescent="0.25"/>
  <cols>
    <col min="1" max="1" width="1.6640625" style="5" customWidth="1"/>
    <col min="2" max="2" width="1.6640625" style="183" customWidth="1"/>
    <col min="3" max="3" width="1.6640625" style="81" customWidth="1"/>
    <col min="4" max="4" width="1.6640625" style="13" customWidth="1"/>
    <col min="5" max="5" width="40.6640625" style="14" customWidth="1"/>
    <col min="6" max="6" width="12.6640625" style="14" customWidth="1"/>
    <col min="7" max="7" width="14.6640625" style="14" customWidth="1" collapsed="1"/>
    <col min="8" max="9" width="45.6640625" style="14" hidden="1" customWidth="1" outlineLevel="1"/>
    <col min="10" max="10" width="15.6640625" style="334" customWidth="1"/>
    <col min="11" max="11" width="2.6640625" style="334" customWidth="1"/>
    <col min="12" max="30" width="11.6640625" style="334" customWidth="1"/>
    <col min="31" max="83" width="11.6640625" style="417" customWidth="1"/>
    <col min="84" max="84" width="11.6640625" customWidth="1"/>
    <col min="85" max="16384" width="9.109375" hidden="1"/>
  </cols>
  <sheetData>
    <row r="1" spans="1:84" ht="24.6" x14ac:dyDescent="0.25">
      <c r="A1" s="43" t="str">
        <f ca="1" xml:space="preserve"> RIGHT(CELL("filename", A1), LEN(CELL("filename", A1)) - SEARCH("]", CELL("filename", A1)))</f>
        <v>Index</v>
      </c>
      <c r="D1" s="26"/>
      <c r="E1" s="10"/>
      <c r="F1" s="34"/>
      <c r="G1" s="34"/>
      <c r="H1" s="34"/>
      <c r="I1" s="34"/>
      <c r="J1" s="34"/>
      <c r="K1" s="344"/>
      <c r="L1" s="37"/>
      <c r="M1" s="37"/>
      <c r="N1" s="37"/>
      <c r="O1" s="37"/>
      <c r="P1" s="37"/>
      <c r="Q1" s="37"/>
      <c r="R1" s="37"/>
      <c r="S1" s="37"/>
      <c r="T1" s="37"/>
      <c r="U1" s="37"/>
      <c r="V1" s="37"/>
      <c r="W1" s="37"/>
      <c r="X1" s="37"/>
      <c r="Y1" s="37"/>
      <c r="Z1" s="37"/>
      <c r="AA1" s="37"/>
      <c r="AB1" s="37"/>
      <c r="AC1" s="37"/>
      <c r="AD1" s="37"/>
      <c r="CF1" s="417"/>
    </row>
    <row r="2" spans="1:84" s="539" customFormat="1" x14ac:dyDescent="0.25">
      <c r="A2" s="535"/>
      <c r="B2" s="535"/>
      <c r="C2" s="536"/>
      <c r="D2" s="537"/>
      <c r="E2" s="535" t="str">
        <f xml:space="preserve"> Time!E$33</f>
        <v>Model period ending</v>
      </c>
      <c r="F2" s="300">
        <f xml:space="preserve"> Checks!$F$14</f>
        <v>0</v>
      </c>
      <c r="G2" s="63" t="s">
        <v>14</v>
      </c>
      <c r="H2" s="538"/>
      <c r="I2" s="538"/>
      <c r="J2" s="537"/>
      <c r="K2" s="537"/>
      <c r="L2" s="537">
        <f xml:space="preserve"> Time!L$33</f>
        <v>43190</v>
      </c>
      <c r="M2" s="537">
        <f xml:space="preserve"> Time!M$33</f>
        <v>43220</v>
      </c>
      <c r="N2" s="537">
        <f xml:space="preserve"> Time!N$33</f>
        <v>43251</v>
      </c>
      <c r="O2" s="537">
        <f xml:space="preserve"> Time!O$33</f>
        <v>43281</v>
      </c>
      <c r="P2" s="537">
        <f xml:space="preserve"> Time!P$33</f>
        <v>43312</v>
      </c>
      <c r="Q2" s="537">
        <f xml:space="preserve"> Time!Q$33</f>
        <v>43343</v>
      </c>
      <c r="R2" s="537">
        <f xml:space="preserve"> Time!R$33</f>
        <v>43373</v>
      </c>
      <c r="S2" s="537">
        <f xml:space="preserve"> Time!S$33</f>
        <v>43404</v>
      </c>
      <c r="T2" s="537">
        <f xml:space="preserve"> Time!T$33</f>
        <v>43434</v>
      </c>
      <c r="U2" s="537">
        <f xml:space="preserve"> Time!U$33</f>
        <v>43465</v>
      </c>
      <c r="V2" s="537">
        <f xml:space="preserve"> Time!V$33</f>
        <v>43496</v>
      </c>
      <c r="W2" s="537">
        <f xml:space="preserve"> Time!W$33</f>
        <v>43524</v>
      </c>
      <c r="X2" s="537">
        <f xml:space="preserve"> Time!X$33</f>
        <v>43555</v>
      </c>
      <c r="Y2" s="537">
        <f xml:space="preserve"> Time!Y$33</f>
        <v>43585</v>
      </c>
      <c r="Z2" s="537">
        <f xml:space="preserve"> Time!Z$33</f>
        <v>43616</v>
      </c>
      <c r="AA2" s="537">
        <f xml:space="preserve"> Time!AA$33</f>
        <v>43646</v>
      </c>
      <c r="AB2" s="537">
        <f xml:space="preserve"> Time!AB$33</f>
        <v>43677</v>
      </c>
      <c r="AC2" s="537">
        <f xml:space="preserve"> Time!AC$33</f>
        <v>43708</v>
      </c>
      <c r="AD2" s="537">
        <f xml:space="preserve"> Time!AD$33</f>
        <v>43738</v>
      </c>
      <c r="AE2" s="537">
        <f xml:space="preserve"> Time!AE$33</f>
        <v>43769</v>
      </c>
      <c r="AF2" s="537">
        <f xml:space="preserve"> Time!AF$33</f>
        <v>43799</v>
      </c>
      <c r="AG2" s="537">
        <f xml:space="preserve"> Time!AG$33</f>
        <v>43830</v>
      </c>
      <c r="AH2" s="537">
        <f xml:space="preserve"> Time!AH$33</f>
        <v>43861</v>
      </c>
      <c r="AI2" s="537">
        <f xml:space="preserve"> Time!AI$33</f>
        <v>43890</v>
      </c>
      <c r="AJ2" s="537">
        <f xml:space="preserve"> Time!AJ$33</f>
        <v>43921</v>
      </c>
      <c r="AK2" s="537">
        <f xml:space="preserve"> Time!AK$33</f>
        <v>43951</v>
      </c>
      <c r="AL2" s="537">
        <f xml:space="preserve"> Time!AL$33</f>
        <v>43982</v>
      </c>
      <c r="AM2" s="537">
        <f xml:space="preserve"> Time!AM$33</f>
        <v>44012</v>
      </c>
      <c r="AN2" s="537">
        <f xml:space="preserve"> Time!AN$33</f>
        <v>44043</v>
      </c>
      <c r="AO2" s="537">
        <f xml:space="preserve"> Time!AO$33</f>
        <v>44074</v>
      </c>
      <c r="AP2" s="537">
        <f xml:space="preserve"> Time!AP$33</f>
        <v>44104</v>
      </c>
      <c r="AQ2" s="537">
        <f xml:space="preserve"> Time!AQ$33</f>
        <v>44135</v>
      </c>
      <c r="AR2" s="537">
        <f xml:space="preserve"> Time!AR$33</f>
        <v>44165</v>
      </c>
      <c r="AS2" s="537">
        <f xml:space="preserve"> Time!AS$33</f>
        <v>44196</v>
      </c>
      <c r="AT2" s="537">
        <f xml:space="preserve"> Time!AT$33</f>
        <v>44227</v>
      </c>
      <c r="AU2" s="537">
        <f xml:space="preserve"> Time!AU$33</f>
        <v>44255</v>
      </c>
      <c r="AV2" s="537">
        <f xml:space="preserve"> Time!AV$33</f>
        <v>44286</v>
      </c>
      <c r="AW2" s="537">
        <f xml:space="preserve"> Time!AW$33</f>
        <v>44316</v>
      </c>
      <c r="AX2" s="537">
        <f xml:space="preserve"> Time!AX$33</f>
        <v>44347</v>
      </c>
      <c r="AY2" s="537">
        <f xml:space="preserve"> Time!AY$33</f>
        <v>44377</v>
      </c>
      <c r="AZ2" s="537">
        <f xml:space="preserve"> Time!AZ$33</f>
        <v>44408</v>
      </c>
      <c r="BA2" s="537">
        <f xml:space="preserve"> Time!BA$33</f>
        <v>44439</v>
      </c>
      <c r="BB2" s="537">
        <f xml:space="preserve"> Time!BB$33</f>
        <v>44469</v>
      </c>
      <c r="BC2" s="537">
        <f xml:space="preserve"> Time!BC$33</f>
        <v>44500</v>
      </c>
      <c r="BD2" s="537">
        <f xml:space="preserve"> Time!BD$33</f>
        <v>44530</v>
      </c>
      <c r="BE2" s="537">
        <f xml:space="preserve"> Time!BE$33</f>
        <v>44561</v>
      </c>
      <c r="BF2" s="537">
        <f xml:space="preserve"> Time!BF$33</f>
        <v>44592</v>
      </c>
      <c r="BG2" s="537">
        <f xml:space="preserve"> Time!BG$33</f>
        <v>44620</v>
      </c>
      <c r="BH2" s="537">
        <f xml:space="preserve"> Time!BH$33</f>
        <v>44651</v>
      </c>
      <c r="BI2" s="537">
        <f xml:space="preserve"> Time!BI$33</f>
        <v>44681</v>
      </c>
      <c r="BJ2" s="537">
        <f xml:space="preserve"> Time!BJ$33</f>
        <v>44712</v>
      </c>
      <c r="BK2" s="537">
        <f xml:space="preserve"> Time!BK$33</f>
        <v>44742</v>
      </c>
      <c r="BL2" s="537">
        <f xml:space="preserve"> Time!BL$33</f>
        <v>44773</v>
      </c>
      <c r="BM2" s="537">
        <f xml:space="preserve"> Time!BM$33</f>
        <v>44804</v>
      </c>
      <c r="BN2" s="537">
        <f xml:space="preserve"> Time!BN$33</f>
        <v>44834</v>
      </c>
      <c r="BO2" s="537">
        <f xml:space="preserve"> Time!BO$33</f>
        <v>44865</v>
      </c>
      <c r="BP2" s="537">
        <f xml:space="preserve"> Time!BP$33</f>
        <v>44895</v>
      </c>
      <c r="BQ2" s="537">
        <f xml:space="preserve"> Time!BQ$33</f>
        <v>44926</v>
      </c>
      <c r="BR2" s="537">
        <f xml:space="preserve"> Time!BR$33</f>
        <v>44957</v>
      </c>
      <c r="BS2" s="537">
        <f xml:space="preserve"> Time!BS$33</f>
        <v>44985</v>
      </c>
      <c r="BT2" s="537">
        <f xml:space="preserve"> Time!BT$33</f>
        <v>45016</v>
      </c>
      <c r="BU2" s="537">
        <f xml:space="preserve"> Time!BU$33</f>
        <v>45046</v>
      </c>
      <c r="BV2" s="537">
        <f xml:space="preserve"> Time!BV$33</f>
        <v>45077</v>
      </c>
      <c r="BW2" s="537">
        <f xml:space="preserve"> Time!BW$33</f>
        <v>45107</v>
      </c>
      <c r="BX2" s="537">
        <f xml:space="preserve"> Time!BX$33</f>
        <v>45138</v>
      </c>
      <c r="BY2" s="537">
        <f xml:space="preserve"> Time!BY$33</f>
        <v>45169</v>
      </c>
      <c r="BZ2" s="537">
        <f xml:space="preserve"> Time!BZ$33</f>
        <v>45199</v>
      </c>
      <c r="CA2" s="537">
        <f xml:space="preserve"> Time!CA$33</f>
        <v>45230</v>
      </c>
      <c r="CB2" s="537">
        <f xml:space="preserve"> Time!CB$33</f>
        <v>45260</v>
      </c>
      <c r="CC2" s="537">
        <f xml:space="preserve"> Time!CC$33</f>
        <v>45291</v>
      </c>
      <c r="CD2" s="537">
        <f xml:space="preserve"> Time!CD$33</f>
        <v>45322</v>
      </c>
      <c r="CE2" s="537">
        <f xml:space="preserve"> Time!CE$33</f>
        <v>45351</v>
      </c>
      <c r="CF2" s="537">
        <f xml:space="preserve"> Time!CF$33</f>
        <v>45382</v>
      </c>
    </row>
    <row r="3" spans="1:84" s="695" customFormat="1" x14ac:dyDescent="0.25">
      <c r="A3" s="534"/>
      <c r="B3" s="534"/>
      <c r="C3" s="534"/>
      <c r="D3" s="534"/>
      <c r="E3" s="534" t="str">
        <f xml:space="preserve"> Time!E$62</f>
        <v>Actuals vs forecast label</v>
      </c>
      <c r="F3" s="215">
        <f xml:space="preserve"> Checks!$F$20</f>
        <v>0</v>
      </c>
      <c r="G3" s="574" t="s">
        <v>264</v>
      </c>
      <c r="H3" s="534"/>
      <c r="I3" s="534"/>
      <c r="J3" s="534"/>
      <c r="K3" s="534"/>
      <c r="L3" s="749" t="str">
        <f xml:space="preserve"> Time!L$62</f>
        <v>Initial BS</v>
      </c>
      <c r="M3" s="750" t="str">
        <f xml:space="preserve"> Time!M$62</f>
        <v>Actuals</v>
      </c>
      <c r="N3" s="750" t="str">
        <f xml:space="preserve"> Time!N$62</f>
        <v>Actuals</v>
      </c>
      <c r="O3" s="750" t="str">
        <f xml:space="preserve"> Time!O$62</f>
        <v>Actuals</v>
      </c>
      <c r="P3" s="750" t="str">
        <f xml:space="preserve"> Time!P$62</f>
        <v>Actuals</v>
      </c>
      <c r="Q3" s="750" t="str">
        <f xml:space="preserve"> Time!Q$62</f>
        <v>Actuals</v>
      </c>
      <c r="R3" s="750" t="str">
        <f xml:space="preserve"> Time!R$62</f>
        <v>Actuals</v>
      </c>
      <c r="S3" s="750" t="str">
        <f xml:space="preserve"> Time!S$62</f>
        <v>Actuals</v>
      </c>
      <c r="T3" s="750" t="str">
        <f xml:space="preserve"> Time!T$62</f>
        <v>Actuals</v>
      </c>
      <c r="U3" s="750" t="str">
        <f xml:space="preserve"> Time!U$62</f>
        <v>Actuals</v>
      </c>
      <c r="V3" s="750" t="str">
        <f xml:space="preserve"> Time!V$62</f>
        <v>Actuals</v>
      </c>
      <c r="W3" s="750" t="str">
        <f xml:space="preserve"> Time!W$62</f>
        <v>Actuals</v>
      </c>
      <c r="X3" s="750" t="str">
        <f xml:space="preserve"> Time!X$62</f>
        <v>Actuals</v>
      </c>
      <c r="Y3" s="750" t="str">
        <f xml:space="preserve"> Time!Y$62</f>
        <v>Forecast</v>
      </c>
      <c r="Z3" s="750" t="str">
        <f xml:space="preserve"> Time!Z$62</f>
        <v>Forecast</v>
      </c>
      <c r="AA3" s="750" t="str">
        <f xml:space="preserve"> Time!AA$62</f>
        <v>Forecast</v>
      </c>
      <c r="AB3" s="750" t="str">
        <f xml:space="preserve"> Time!AB$62</f>
        <v>Forecast</v>
      </c>
      <c r="AC3" s="750" t="str">
        <f xml:space="preserve"> Time!AC$62</f>
        <v>Forecast</v>
      </c>
      <c r="AD3" s="750" t="str">
        <f xml:space="preserve"> Time!AD$62</f>
        <v>Forecast</v>
      </c>
      <c r="AE3" s="750" t="str">
        <f xml:space="preserve"> Time!AE$62</f>
        <v>Forecast</v>
      </c>
      <c r="AF3" s="750" t="str">
        <f xml:space="preserve"> Time!AF$62</f>
        <v>Forecast</v>
      </c>
      <c r="AG3" s="750" t="str">
        <f xml:space="preserve"> Time!AG$62</f>
        <v>Forecast</v>
      </c>
      <c r="AH3" s="750" t="str">
        <f xml:space="preserve"> Time!AH$62</f>
        <v>Forecast</v>
      </c>
      <c r="AI3" s="750" t="str">
        <f xml:space="preserve"> Time!AI$62</f>
        <v>Forecast</v>
      </c>
      <c r="AJ3" s="750" t="str">
        <f xml:space="preserve"> Time!AJ$62</f>
        <v>Forecast</v>
      </c>
      <c r="AK3" s="750" t="str">
        <f xml:space="preserve"> Time!AK$62</f>
        <v>Forecast</v>
      </c>
      <c r="AL3" s="750" t="str">
        <f xml:space="preserve"> Time!AL$62</f>
        <v>Forecast</v>
      </c>
      <c r="AM3" s="750" t="str">
        <f xml:space="preserve"> Time!AM$62</f>
        <v>Forecast</v>
      </c>
      <c r="AN3" s="750" t="str">
        <f xml:space="preserve"> Time!AN$62</f>
        <v>Forecast</v>
      </c>
      <c r="AO3" s="750" t="str">
        <f xml:space="preserve"> Time!AO$62</f>
        <v>Forecast</v>
      </c>
      <c r="AP3" s="750" t="str">
        <f xml:space="preserve"> Time!AP$62</f>
        <v>Forecast</v>
      </c>
      <c r="AQ3" s="750" t="str">
        <f xml:space="preserve"> Time!AQ$62</f>
        <v>Forecast</v>
      </c>
      <c r="AR3" s="750" t="str">
        <f xml:space="preserve"> Time!AR$62</f>
        <v>Forecast</v>
      </c>
      <c r="AS3" s="750" t="str">
        <f xml:space="preserve"> Time!AS$62</f>
        <v>Forecast</v>
      </c>
      <c r="AT3" s="750" t="str">
        <f xml:space="preserve"> Time!AT$62</f>
        <v>Forecast</v>
      </c>
      <c r="AU3" s="750" t="str">
        <f xml:space="preserve"> Time!AU$62</f>
        <v>Forecast</v>
      </c>
      <c r="AV3" s="750" t="str">
        <f xml:space="preserve"> Time!AV$62</f>
        <v>Forecast</v>
      </c>
      <c r="AW3" s="750" t="str">
        <f xml:space="preserve"> Time!AW$62</f>
        <v>Forecast</v>
      </c>
      <c r="AX3" s="750" t="str">
        <f xml:space="preserve"> Time!AX$62</f>
        <v>Forecast</v>
      </c>
      <c r="AY3" s="750" t="str">
        <f xml:space="preserve"> Time!AY$62</f>
        <v>Forecast</v>
      </c>
      <c r="AZ3" s="750" t="str">
        <f xml:space="preserve"> Time!AZ$62</f>
        <v>Forecast</v>
      </c>
      <c r="BA3" s="750" t="str">
        <f xml:space="preserve"> Time!BA$62</f>
        <v>Forecast</v>
      </c>
      <c r="BB3" s="750" t="str">
        <f xml:space="preserve"> Time!BB$62</f>
        <v>Forecast</v>
      </c>
      <c r="BC3" s="750" t="str">
        <f xml:space="preserve"> Time!BC$62</f>
        <v>Forecast</v>
      </c>
      <c r="BD3" s="750" t="str">
        <f xml:space="preserve"> Time!BD$62</f>
        <v>Forecast</v>
      </c>
      <c r="BE3" s="750" t="str">
        <f xml:space="preserve"> Time!BE$62</f>
        <v>Forecast</v>
      </c>
      <c r="BF3" s="750" t="str">
        <f xml:space="preserve"> Time!BF$62</f>
        <v>Forecast</v>
      </c>
      <c r="BG3" s="750" t="str">
        <f xml:space="preserve"> Time!BG$62</f>
        <v>Forecast</v>
      </c>
      <c r="BH3" s="750" t="str">
        <f xml:space="preserve"> Time!BH$62</f>
        <v>Forecast</v>
      </c>
      <c r="BI3" s="750" t="str">
        <f xml:space="preserve"> Time!BI$62</f>
        <v>Forecast</v>
      </c>
      <c r="BJ3" s="750" t="str">
        <f xml:space="preserve"> Time!BJ$62</f>
        <v>Forecast</v>
      </c>
      <c r="BK3" s="750" t="str">
        <f xml:space="preserve"> Time!BK$62</f>
        <v>Forecast</v>
      </c>
      <c r="BL3" s="750" t="str">
        <f xml:space="preserve"> Time!BL$62</f>
        <v>Forecast</v>
      </c>
      <c r="BM3" s="750" t="str">
        <f xml:space="preserve"> Time!BM$62</f>
        <v>Forecast</v>
      </c>
      <c r="BN3" s="750" t="str">
        <f xml:space="preserve"> Time!BN$62</f>
        <v>Forecast</v>
      </c>
      <c r="BO3" s="750" t="str">
        <f xml:space="preserve"> Time!BO$62</f>
        <v>Forecast</v>
      </c>
      <c r="BP3" s="750" t="str">
        <f xml:space="preserve"> Time!BP$62</f>
        <v>Forecast</v>
      </c>
      <c r="BQ3" s="750" t="str">
        <f xml:space="preserve"> Time!BQ$62</f>
        <v>Forecast</v>
      </c>
      <c r="BR3" s="750" t="str">
        <f xml:space="preserve"> Time!BR$62</f>
        <v>Forecast</v>
      </c>
      <c r="BS3" s="750" t="str">
        <f xml:space="preserve"> Time!BS$62</f>
        <v>Forecast</v>
      </c>
      <c r="BT3" s="750" t="str">
        <f xml:space="preserve"> Time!BT$62</f>
        <v>Forecast</v>
      </c>
      <c r="BU3" s="750" t="str">
        <f xml:space="preserve"> Time!BU$62</f>
        <v>Forecast</v>
      </c>
      <c r="BV3" s="750" t="str">
        <f xml:space="preserve"> Time!BV$62</f>
        <v>Forecast</v>
      </c>
      <c r="BW3" s="750" t="str">
        <f xml:space="preserve"> Time!BW$62</f>
        <v>Forecast</v>
      </c>
      <c r="BX3" s="750" t="str">
        <f xml:space="preserve"> Time!BX$62</f>
        <v>Forecast</v>
      </c>
      <c r="BY3" s="750" t="str">
        <f xml:space="preserve"> Time!BY$62</f>
        <v>Forecast</v>
      </c>
      <c r="BZ3" s="750" t="str">
        <f xml:space="preserve"> Time!BZ$62</f>
        <v>Forecast</v>
      </c>
      <c r="CA3" s="750" t="str">
        <f xml:space="preserve"> Time!CA$62</f>
        <v>Forecast</v>
      </c>
      <c r="CB3" s="750" t="str">
        <f xml:space="preserve"> Time!CB$62</f>
        <v>Forecast</v>
      </c>
      <c r="CC3" s="750" t="str">
        <f xml:space="preserve"> Time!CC$62</f>
        <v>Forecast</v>
      </c>
      <c r="CD3" s="750" t="str">
        <f xml:space="preserve"> Time!CD$62</f>
        <v>Forecast</v>
      </c>
      <c r="CE3" s="751" t="str">
        <f xml:space="preserve"> Time!CE$62</f>
        <v>Forecast</v>
      </c>
      <c r="CF3" s="751" t="str">
        <f xml:space="preserve"> Time!CF$62</f>
        <v>Forecast</v>
      </c>
    </row>
    <row r="4" spans="1:84" s="539" customFormat="1" x14ac:dyDescent="0.25">
      <c r="A4" s="540"/>
      <c r="B4" s="540"/>
      <c r="C4" s="540"/>
      <c r="D4" s="541"/>
      <c r="E4" s="542" t="str">
        <f xml:space="preserve"> Time!E$78</f>
        <v>Financial year ending</v>
      </c>
      <c r="F4" s="542"/>
      <c r="G4" s="542"/>
      <c r="H4" s="542"/>
      <c r="I4" s="542"/>
      <c r="J4" s="541"/>
      <c r="K4" s="541"/>
      <c r="L4" s="541">
        <f xml:space="preserve"> Time!L$78</f>
        <v>43190</v>
      </c>
      <c r="M4" s="541">
        <f xml:space="preserve"> Time!M$78</f>
        <v>43555</v>
      </c>
      <c r="N4" s="541">
        <f xml:space="preserve"> Time!N$78</f>
        <v>43555</v>
      </c>
      <c r="O4" s="541">
        <f xml:space="preserve"> Time!O$78</f>
        <v>43555</v>
      </c>
      <c r="P4" s="541">
        <f xml:space="preserve"> Time!P$78</f>
        <v>43555</v>
      </c>
      <c r="Q4" s="541">
        <f xml:space="preserve"> Time!Q$78</f>
        <v>43555</v>
      </c>
      <c r="R4" s="541">
        <f xml:space="preserve"> Time!R$78</f>
        <v>43555</v>
      </c>
      <c r="S4" s="541">
        <f xml:space="preserve"> Time!S$78</f>
        <v>43555</v>
      </c>
      <c r="T4" s="541">
        <f xml:space="preserve"> Time!T$78</f>
        <v>43555</v>
      </c>
      <c r="U4" s="541">
        <f xml:space="preserve"> Time!U$78</f>
        <v>43555</v>
      </c>
      <c r="V4" s="541">
        <f xml:space="preserve"> Time!V$78</f>
        <v>43555</v>
      </c>
      <c r="W4" s="541">
        <f xml:space="preserve"> Time!W$78</f>
        <v>43555</v>
      </c>
      <c r="X4" s="541">
        <f xml:space="preserve"> Time!X$78</f>
        <v>43555</v>
      </c>
      <c r="Y4" s="541">
        <f xml:space="preserve"> Time!Y$78</f>
        <v>43921</v>
      </c>
      <c r="Z4" s="541">
        <f xml:space="preserve"> Time!Z$78</f>
        <v>43921</v>
      </c>
      <c r="AA4" s="541">
        <f xml:space="preserve"> Time!AA$78</f>
        <v>43921</v>
      </c>
      <c r="AB4" s="541">
        <f xml:space="preserve"> Time!AB$78</f>
        <v>43921</v>
      </c>
      <c r="AC4" s="541">
        <f xml:space="preserve"> Time!AC$78</f>
        <v>43921</v>
      </c>
      <c r="AD4" s="541">
        <f xml:space="preserve"> Time!AD$78</f>
        <v>43921</v>
      </c>
      <c r="AE4" s="541">
        <f xml:space="preserve"> Time!AE$78</f>
        <v>43921</v>
      </c>
      <c r="AF4" s="541">
        <f xml:space="preserve"> Time!AF$78</f>
        <v>43921</v>
      </c>
      <c r="AG4" s="541">
        <f xml:space="preserve"> Time!AG$78</f>
        <v>43921</v>
      </c>
      <c r="AH4" s="541">
        <f xml:space="preserve"> Time!AH$78</f>
        <v>43921</v>
      </c>
      <c r="AI4" s="541">
        <f xml:space="preserve"> Time!AI$78</f>
        <v>43921</v>
      </c>
      <c r="AJ4" s="541">
        <f xml:space="preserve"> Time!AJ$78</f>
        <v>43921</v>
      </c>
      <c r="AK4" s="541">
        <f xml:space="preserve"> Time!AK$78</f>
        <v>44286</v>
      </c>
      <c r="AL4" s="541">
        <f xml:space="preserve"> Time!AL$78</f>
        <v>44286</v>
      </c>
      <c r="AM4" s="541">
        <f xml:space="preserve"> Time!AM$78</f>
        <v>44286</v>
      </c>
      <c r="AN4" s="541">
        <f xml:space="preserve"> Time!AN$78</f>
        <v>44286</v>
      </c>
      <c r="AO4" s="541">
        <f xml:space="preserve"> Time!AO$78</f>
        <v>44286</v>
      </c>
      <c r="AP4" s="541">
        <f xml:space="preserve"> Time!AP$78</f>
        <v>44286</v>
      </c>
      <c r="AQ4" s="541">
        <f xml:space="preserve"> Time!AQ$78</f>
        <v>44286</v>
      </c>
      <c r="AR4" s="541">
        <f xml:space="preserve"> Time!AR$78</f>
        <v>44286</v>
      </c>
      <c r="AS4" s="541">
        <f xml:space="preserve"> Time!AS$78</f>
        <v>44286</v>
      </c>
      <c r="AT4" s="541">
        <f xml:space="preserve"> Time!AT$78</f>
        <v>44286</v>
      </c>
      <c r="AU4" s="541">
        <f xml:space="preserve"> Time!AU$78</f>
        <v>44286</v>
      </c>
      <c r="AV4" s="541">
        <f xml:space="preserve"> Time!AV$78</f>
        <v>44286</v>
      </c>
      <c r="AW4" s="541">
        <f xml:space="preserve"> Time!AW$78</f>
        <v>44651</v>
      </c>
      <c r="AX4" s="541">
        <f xml:space="preserve"> Time!AX$78</f>
        <v>44651</v>
      </c>
      <c r="AY4" s="541">
        <f xml:space="preserve"> Time!AY$78</f>
        <v>44651</v>
      </c>
      <c r="AZ4" s="541">
        <f xml:space="preserve"> Time!AZ$78</f>
        <v>44651</v>
      </c>
      <c r="BA4" s="541">
        <f xml:space="preserve"> Time!BA$78</f>
        <v>44651</v>
      </c>
      <c r="BB4" s="541">
        <f xml:space="preserve"> Time!BB$78</f>
        <v>44651</v>
      </c>
      <c r="BC4" s="541">
        <f xml:space="preserve"> Time!BC$78</f>
        <v>44651</v>
      </c>
      <c r="BD4" s="541">
        <f xml:space="preserve"> Time!BD$78</f>
        <v>44651</v>
      </c>
      <c r="BE4" s="541">
        <f xml:space="preserve"> Time!BE$78</f>
        <v>44651</v>
      </c>
      <c r="BF4" s="541">
        <f xml:space="preserve"> Time!BF$78</f>
        <v>44651</v>
      </c>
      <c r="BG4" s="541">
        <f xml:space="preserve"> Time!BG$78</f>
        <v>44651</v>
      </c>
      <c r="BH4" s="541">
        <f xml:space="preserve"> Time!BH$78</f>
        <v>44651</v>
      </c>
      <c r="BI4" s="541">
        <f xml:space="preserve"> Time!BI$78</f>
        <v>45016</v>
      </c>
      <c r="BJ4" s="541">
        <f xml:space="preserve"> Time!BJ$78</f>
        <v>45016</v>
      </c>
      <c r="BK4" s="541">
        <f xml:space="preserve"> Time!BK$78</f>
        <v>45016</v>
      </c>
      <c r="BL4" s="541">
        <f xml:space="preserve"> Time!BL$78</f>
        <v>45016</v>
      </c>
      <c r="BM4" s="541">
        <f xml:space="preserve"> Time!BM$78</f>
        <v>45016</v>
      </c>
      <c r="BN4" s="541">
        <f xml:space="preserve"> Time!BN$78</f>
        <v>45016</v>
      </c>
      <c r="BO4" s="541">
        <f xml:space="preserve"> Time!BO$78</f>
        <v>45016</v>
      </c>
      <c r="BP4" s="541">
        <f xml:space="preserve"> Time!BP$78</f>
        <v>45016</v>
      </c>
      <c r="BQ4" s="541">
        <f xml:space="preserve"> Time!BQ$78</f>
        <v>45016</v>
      </c>
      <c r="BR4" s="541">
        <f xml:space="preserve"> Time!BR$78</f>
        <v>45016</v>
      </c>
      <c r="BS4" s="541">
        <f xml:space="preserve"> Time!BS$78</f>
        <v>45016</v>
      </c>
      <c r="BT4" s="541">
        <f xml:space="preserve"> Time!BT$78</f>
        <v>45016</v>
      </c>
      <c r="BU4" s="541">
        <f xml:space="preserve"> Time!BU$78</f>
        <v>45382</v>
      </c>
      <c r="BV4" s="541">
        <f xml:space="preserve"> Time!BV$78</f>
        <v>45382</v>
      </c>
      <c r="BW4" s="541">
        <f xml:space="preserve"> Time!BW$78</f>
        <v>45382</v>
      </c>
      <c r="BX4" s="541">
        <f xml:space="preserve"> Time!BX$78</f>
        <v>45382</v>
      </c>
      <c r="BY4" s="541">
        <f xml:space="preserve"> Time!BY$78</f>
        <v>45382</v>
      </c>
      <c r="BZ4" s="541">
        <f xml:space="preserve"> Time!BZ$78</f>
        <v>45382</v>
      </c>
      <c r="CA4" s="541">
        <f xml:space="preserve"> Time!CA$78</f>
        <v>45382</v>
      </c>
      <c r="CB4" s="541">
        <f xml:space="preserve"> Time!CB$78</f>
        <v>45382</v>
      </c>
      <c r="CC4" s="541">
        <f xml:space="preserve"> Time!CC$78</f>
        <v>45382</v>
      </c>
      <c r="CD4" s="541">
        <f xml:space="preserve"> Time!CD$78</f>
        <v>45382</v>
      </c>
      <c r="CE4" s="541">
        <f xml:space="preserve"> Time!CE$78</f>
        <v>45382</v>
      </c>
      <c r="CF4" s="541">
        <f xml:space="preserve"> Time!CF$78</f>
        <v>45382</v>
      </c>
    </row>
    <row r="5" spans="1:84" s="548" customFormat="1" x14ac:dyDescent="0.25">
      <c r="A5" s="543"/>
      <c r="B5" s="543"/>
      <c r="C5" s="543"/>
      <c r="D5" s="544"/>
      <c r="E5" s="545" t="str">
        <f xml:space="preserve"> Time!E$11</f>
        <v>Model column counter</v>
      </c>
      <c r="F5" s="546" t="s">
        <v>8</v>
      </c>
      <c r="G5" s="547" t="s">
        <v>9</v>
      </c>
      <c r="H5" s="547" t="s">
        <v>15</v>
      </c>
      <c r="I5" s="547" t="s">
        <v>16</v>
      </c>
      <c r="J5" s="546" t="s">
        <v>10</v>
      </c>
      <c r="K5" s="544"/>
      <c r="L5" s="544">
        <f xml:space="preserve"> Time!L$11</f>
        <v>1</v>
      </c>
      <c r="M5" s="544">
        <f xml:space="preserve"> Time!M$11</f>
        <v>2</v>
      </c>
      <c r="N5" s="544">
        <f xml:space="preserve"> Time!N$11</f>
        <v>3</v>
      </c>
      <c r="O5" s="544">
        <f xml:space="preserve"> Time!O$11</f>
        <v>4</v>
      </c>
      <c r="P5" s="544">
        <f xml:space="preserve"> Time!P$11</f>
        <v>5</v>
      </c>
      <c r="Q5" s="544">
        <f xml:space="preserve"> Time!Q$11</f>
        <v>6</v>
      </c>
      <c r="R5" s="544">
        <f xml:space="preserve"> Time!R$11</f>
        <v>7</v>
      </c>
      <c r="S5" s="544">
        <f xml:space="preserve"> Time!S$11</f>
        <v>8</v>
      </c>
      <c r="T5" s="544">
        <f xml:space="preserve"> Time!T$11</f>
        <v>9</v>
      </c>
      <c r="U5" s="544">
        <f xml:space="preserve"> Time!U$11</f>
        <v>10</v>
      </c>
      <c r="V5" s="544">
        <f xml:space="preserve"> Time!V$11</f>
        <v>11</v>
      </c>
      <c r="W5" s="544">
        <f xml:space="preserve"> Time!W$11</f>
        <v>12</v>
      </c>
      <c r="X5" s="544">
        <f xml:space="preserve"> Time!X$11</f>
        <v>13</v>
      </c>
      <c r="Y5" s="544">
        <f xml:space="preserve"> Time!Y$11</f>
        <v>14</v>
      </c>
      <c r="Z5" s="544">
        <f xml:space="preserve"> Time!Z$11</f>
        <v>15</v>
      </c>
      <c r="AA5" s="544">
        <f xml:space="preserve"> Time!AA$11</f>
        <v>16</v>
      </c>
      <c r="AB5" s="544">
        <f xml:space="preserve"> Time!AB$11</f>
        <v>17</v>
      </c>
      <c r="AC5" s="544">
        <f xml:space="preserve"> Time!AC$11</f>
        <v>18</v>
      </c>
      <c r="AD5" s="544">
        <f xml:space="preserve"> Time!AD$11</f>
        <v>19</v>
      </c>
      <c r="AE5" s="544">
        <f xml:space="preserve"> Time!AE$11</f>
        <v>20</v>
      </c>
      <c r="AF5" s="544">
        <f xml:space="preserve"> Time!AF$11</f>
        <v>21</v>
      </c>
      <c r="AG5" s="544">
        <f xml:space="preserve"> Time!AG$11</f>
        <v>22</v>
      </c>
      <c r="AH5" s="544">
        <f xml:space="preserve"> Time!AH$11</f>
        <v>23</v>
      </c>
      <c r="AI5" s="544">
        <f xml:space="preserve"> Time!AI$11</f>
        <v>24</v>
      </c>
      <c r="AJ5" s="544">
        <f xml:space="preserve"> Time!AJ$11</f>
        <v>25</v>
      </c>
      <c r="AK5" s="544">
        <f xml:space="preserve"> Time!AK$11</f>
        <v>26</v>
      </c>
      <c r="AL5" s="544">
        <f xml:space="preserve"> Time!AL$11</f>
        <v>27</v>
      </c>
      <c r="AM5" s="544">
        <f xml:space="preserve"> Time!AM$11</f>
        <v>28</v>
      </c>
      <c r="AN5" s="544">
        <f xml:space="preserve"> Time!AN$11</f>
        <v>29</v>
      </c>
      <c r="AO5" s="544">
        <f xml:space="preserve"> Time!AO$11</f>
        <v>30</v>
      </c>
      <c r="AP5" s="544">
        <f xml:space="preserve"> Time!AP$11</f>
        <v>31</v>
      </c>
      <c r="AQ5" s="544">
        <f xml:space="preserve"> Time!AQ$11</f>
        <v>32</v>
      </c>
      <c r="AR5" s="544">
        <f xml:space="preserve"> Time!AR$11</f>
        <v>33</v>
      </c>
      <c r="AS5" s="544">
        <f xml:space="preserve"> Time!AS$11</f>
        <v>34</v>
      </c>
      <c r="AT5" s="544">
        <f xml:space="preserve"> Time!AT$11</f>
        <v>35</v>
      </c>
      <c r="AU5" s="544">
        <f xml:space="preserve"> Time!AU$11</f>
        <v>36</v>
      </c>
      <c r="AV5" s="544">
        <f xml:space="preserve"> Time!AV$11</f>
        <v>37</v>
      </c>
      <c r="AW5" s="544">
        <f xml:space="preserve"> Time!AW$11</f>
        <v>38</v>
      </c>
      <c r="AX5" s="544">
        <f xml:space="preserve"> Time!AX$11</f>
        <v>39</v>
      </c>
      <c r="AY5" s="544">
        <f xml:space="preserve"> Time!AY$11</f>
        <v>40</v>
      </c>
      <c r="AZ5" s="544">
        <f xml:space="preserve"> Time!AZ$11</f>
        <v>41</v>
      </c>
      <c r="BA5" s="544">
        <f xml:space="preserve"> Time!BA$11</f>
        <v>42</v>
      </c>
      <c r="BB5" s="544">
        <f xml:space="preserve"> Time!BB$11</f>
        <v>43</v>
      </c>
      <c r="BC5" s="544">
        <f xml:space="preserve"> Time!BC$11</f>
        <v>44</v>
      </c>
      <c r="BD5" s="544">
        <f xml:space="preserve"> Time!BD$11</f>
        <v>45</v>
      </c>
      <c r="BE5" s="544">
        <f xml:space="preserve"> Time!BE$11</f>
        <v>46</v>
      </c>
      <c r="BF5" s="544">
        <f xml:space="preserve"> Time!BF$11</f>
        <v>47</v>
      </c>
      <c r="BG5" s="544">
        <f xml:space="preserve"> Time!BG$11</f>
        <v>48</v>
      </c>
      <c r="BH5" s="544">
        <f xml:space="preserve"> Time!BH$11</f>
        <v>49</v>
      </c>
      <c r="BI5" s="544">
        <f xml:space="preserve"> Time!BI$11</f>
        <v>50</v>
      </c>
      <c r="BJ5" s="544">
        <f xml:space="preserve"> Time!BJ$11</f>
        <v>51</v>
      </c>
      <c r="BK5" s="544">
        <f xml:space="preserve"> Time!BK$11</f>
        <v>52</v>
      </c>
      <c r="BL5" s="544">
        <f xml:space="preserve"> Time!BL$11</f>
        <v>53</v>
      </c>
      <c r="BM5" s="544">
        <f xml:space="preserve"> Time!BM$11</f>
        <v>54</v>
      </c>
      <c r="BN5" s="544">
        <f xml:space="preserve"> Time!BN$11</f>
        <v>55</v>
      </c>
      <c r="BO5" s="544">
        <f xml:space="preserve"> Time!BO$11</f>
        <v>56</v>
      </c>
      <c r="BP5" s="544">
        <f xml:space="preserve"> Time!BP$11</f>
        <v>57</v>
      </c>
      <c r="BQ5" s="544">
        <f xml:space="preserve"> Time!BQ$11</f>
        <v>58</v>
      </c>
      <c r="BR5" s="544">
        <f xml:space="preserve"> Time!BR$11</f>
        <v>59</v>
      </c>
      <c r="BS5" s="544">
        <f xml:space="preserve"> Time!BS$11</f>
        <v>60</v>
      </c>
      <c r="BT5" s="544">
        <f xml:space="preserve"> Time!BT$11</f>
        <v>61</v>
      </c>
      <c r="BU5" s="544">
        <f xml:space="preserve"> Time!BU$11</f>
        <v>62</v>
      </c>
      <c r="BV5" s="544">
        <f xml:space="preserve"> Time!BV$11</f>
        <v>63</v>
      </c>
      <c r="BW5" s="544">
        <f xml:space="preserve"> Time!BW$11</f>
        <v>64</v>
      </c>
      <c r="BX5" s="544">
        <f xml:space="preserve"> Time!BX$11</f>
        <v>65</v>
      </c>
      <c r="BY5" s="544">
        <f xml:space="preserve"> Time!BY$11</f>
        <v>66</v>
      </c>
      <c r="BZ5" s="544">
        <f xml:space="preserve"> Time!BZ$11</f>
        <v>67</v>
      </c>
      <c r="CA5" s="544">
        <f xml:space="preserve"> Time!CA$11</f>
        <v>68</v>
      </c>
      <c r="CB5" s="544">
        <f xml:space="preserve"> Time!CB$11</f>
        <v>69</v>
      </c>
      <c r="CC5" s="544">
        <f xml:space="preserve"> Time!CC$11</f>
        <v>70</v>
      </c>
      <c r="CD5" s="544">
        <f xml:space="preserve"> Time!CD$11</f>
        <v>71</v>
      </c>
      <c r="CE5" s="544">
        <f xml:space="preserve"> Time!CE$11</f>
        <v>72</v>
      </c>
      <c r="CF5" s="544">
        <f xml:space="preserve"> Time!CF$11</f>
        <v>73</v>
      </c>
    </row>
    <row r="6" spans="1:84" x14ac:dyDescent="0.25">
      <c r="F6" s="5"/>
      <c r="G6" s="5"/>
      <c r="H6" s="5"/>
      <c r="I6" s="5"/>
      <c r="J6" s="52"/>
      <c r="AE6" s="334"/>
      <c r="AF6" s="334"/>
      <c r="AG6" s="334"/>
      <c r="AH6" s="334"/>
      <c r="AI6" s="334"/>
      <c r="CF6" s="417"/>
    </row>
    <row r="7" spans="1:84" s="141" customFormat="1" ht="12.75" customHeight="1" x14ac:dyDescent="0.25">
      <c r="A7" s="190"/>
      <c r="B7" s="232" t="s">
        <v>32</v>
      </c>
      <c r="C7" s="190"/>
      <c r="D7" s="190"/>
      <c r="E7" s="190"/>
      <c r="F7" s="261"/>
      <c r="G7" s="262"/>
      <c r="H7" s="190"/>
      <c r="I7" s="190"/>
      <c r="J7" s="410"/>
      <c r="K7" s="410"/>
      <c r="L7" s="410"/>
      <c r="M7" s="410"/>
      <c r="N7" s="410"/>
      <c r="O7" s="410"/>
      <c r="P7" s="410"/>
      <c r="Q7" s="410"/>
      <c r="R7" s="410"/>
      <c r="S7" s="410"/>
      <c r="T7" s="410"/>
      <c r="U7" s="410"/>
      <c r="V7" s="410"/>
      <c r="W7" s="410"/>
      <c r="X7" s="410"/>
      <c r="Y7" s="410"/>
      <c r="Z7" s="410"/>
      <c r="AA7" s="410"/>
      <c r="AB7" s="410"/>
      <c r="AC7" s="410"/>
      <c r="AD7" s="410"/>
      <c r="AE7" s="410"/>
      <c r="AF7" s="410"/>
      <c r="AG7" s="410"/>
      <c r="AH7" s="410"/>
      <c r="AI7" s="410"/>
      <c r="AJ7" s="410"/>
      <c r="AK7" s="410"/>
      <c r="AL7" s="410"/>
      <c r="AM7" s="410"/>
      <c r="AN7" s="410"/>
      <c r="AO7" s="410"/>
      <c r="AP7" s="410"/>
      <c r="AQ7" s="410"/>
      <c r="AR7" s="410"/>
      <c r="AS7" s="410"/>
      <c r="AT7" s="410"/>
      <c r="AU7" s="410"/>
      <c r="AV7" s="410"/>
      <c r="AW7" s="410"/>
      <c r="AX7" s="410"/>
      <c r="AY7" s="410"/>
      <c r="AZ7" s="410"/>
      <c r="BA7" s="410"/>
      <c r="BB7" s="410"/>
      <c r="BC7" s="410"/>
      <c r="BD7" s="410"/>
      <c r="BE7" s="410"/>
      <c r="BF7" s="410"/>
      <c r="BG7" s="410"/>
      <c r="BH7" s="410"/>
      <c r="BI7" s="410"/>
      <c r="BJ7" s="410"/>
      <c r="BK7" s="410"/>
      <c r="BL7" s="410"/>
      <c r="BM7" s="410"/>
      <c r="BN7" s="410"/>
      <c r="BO7" s="410"/>
      <c r="BP7" s="410"/>
      <c r="BQ7" s="410"/>
      <c r="BR7" s="410"/>
      <c r="BS7" s="410"/>
      <c r="BT7" s="410"/>
      <c r="BU7" s="410"/>
      <c r="BV7" s="410"/>
      <c r="BW7" s="410"/>
      <c r="BX7" s="410"/>
      <c r="BY7" s="410"/>
      <c r="BZ7" s="410"/>
      <c r="CA7" s="410"/>
      <c r="CB7" s="410"/>
      <c r="CC7" s="410"/>
      <c r="CD7" s="410"/>
      <c r="CE7" s="410"/>
      <c r="CF7" s="410"/>
    </row>
    <row r="8" spans="1:84" x14ac:dyDescent="0.25">
      <c r="E8" s="10"/>
      <c r="G8" s="10"/>
      <c r="H8" s="10"/>
      <c r="I8" s="10"/>
      <c r="J8" s="344"/>
      <c r="K8" s="344"/>
      <c r="L8" s="416"/>
      <c r="M8" s="416"/>
      <c r="N8" s="416"/>
      <c r="O8" s="416"/>
      <c r="P8" s="416"/>
      <c r="Q8" s="416"/>
      <c r="R8" s="416"/>
      <c r="S8" s="416"/>
      <c r="T8" s="416"/>
      <c r="U8" s="416"/>
      <c r="V8" s="416"/>
      <c r="W8" s="416"/>
      <c r="X8" s="416"/>
      <c r="Y8" s="416"/>
      <c r="Z8" s="416"/>
      <c r="AA8" s="416"/>
      <c r="AB8" s="416"/>
      <c r="AC8" s="416"/>
      <c r="AD8" s="416"/>
      <c r="AE8" s="416"/>
      <c r="AF8" s="416"/>
      <c r="AG8" s="416"/>
      <c r="AH8" s="416"/>
      <c r="AI8" s="416"/>
      <c r="CF8" s="417"/>
    </row>
    <row r="9" spans="1:84" s="97" customFormat="1" x14ac:dyDescent="0.25">
      <c r="A9" s="95"/>
      <c r="B9" s="260"/>
      <c r="C9" s="104"/>
      <c r="E9" s="96" t="str">
        <f xml:space="preserve"> InpFor!E$29</f>
        <v>Index rate - Revenue</v>
      </c>
      <c r="F9" s="96">
        <f xml:space="preserve"> InpFor!F$29</f>
        <v>0.03</v>
      </c>
      <c r="G9" s="96" t="str">
        <f xml:space="preserve"> InpFor!G$29</f>
        <v>% pa</v>
      </c>
      <c r="H9" s="96">
        <f xml:space="preserve"> InpFor!H$29</f>
        <v>0</v>
      </c>
      <c r="I9" s="96" t="str">
        <f xml:space="preserve"> InpFor!I$29</f>
        <v>Email from D.Smith 5 June 19</v>
      </c>
      <c r="J9" s="561"/>
      <c r="K9" s="561"/>
      <c r="L9" s="561"/>
      <c r="M9" s="561"/>
      <c r="N9" s="561"/>
      <c r="O9" s="561"/>
      <c r="P9" s="561"/>
      <c r="Q9" s="561"/>
      <c r="R9" s="561"/>
      <c r="S9" s="561"/>
      <c r="T9" s="561"/>
      <c r="U9" s="561"/>
      <c r="V9" s="561"/>
      <c r="W9" s="561"/>
      <c r="X9" s="561"/>
      <c r="Y9" s="561"/>
      <c r="Z9" s="561"/>
      <c r="AA9" s="561"/>
      <c r="AB9" s="561"/>
      <c r="AC9" s="561"/>
      <c r="AD9" s="561"/>
      <c r="AE9" s="561"/>
      <c r="AF9" s="561"/>
      <c r="AG9" s="561"/>
      <c r="AH9" s="561"/>
      <c r="AI9" s="561"/>
      <c r="AJ9" s="532"/>
      <c r="AK9" s="532"/>
      <c r="AL9" s="532"/>
      <c r="AM9" s="532"/>
      <c r="AN9" s="532"/>
      <c r="AO9" s="532"/>
      <c r="AP9" s="532"/>
      <c r="AQ9" s="532"/>
      <c r="AR9" s="532"/>
      <c r="AS9" s="532"/>
      <c r="AT9" s="532"/>
      <c r="AU9" s="532"/>
      <c r="AV9" s="532"/>
      <c r="AW9" s="532"/>
      <c r="AX9" s="532"/>
      <c r="AY9" s="532"/>
      <c r="AZ9" s="532"/>
      <c r="BA9" s="532"/>
      <c r="BB9" s="532"/>
      <c r="BC9" s="532"/>
      <c r="BD9" s="532"/>
      <c r="BE9" s="532"/>
      <c r="BF9" s="532"/>
      <c r="BG9" s="532"/>
      <c r="BH9" s="532"/>
      <c r="BI9" s="532"/>
      <c r="BJ9" s="532"/>
      <c r="BK9" s="532"/>
      <c r="BL9" s="532"/>
      <c r="BM9" s="532"/>
      <c r="BN9" s="532"/>
      <c r="BO9" s="532"/>
      <c r="BP9" s="532"/>
      <c r="BQ9" s="532"/>
      <c r="BR9" s="532"/>
      <c r="BS9" s="532"/>
      <c r="BT9" s="532"/>
      <c r="BU9" s="532"/>
      <c r="BV9" s="532"/>
      <c r="BW9" s="532"/>
      <c r="BX9" s="532"/>
      <c r="BY9" s="532"/>
      <c r="BZ9" s="532"/>
      <c r="CA9" s="532"/>
      <c r="CB9" s="532"/>
      <c r="CC9" s="532"/>
      <c r="CD9" s="532"/>
      <c r="CE9" s="532"/>
      <c r="CF9" s="532"/>
    </row>
    <row r="10" spans="1:84" s="97" customFormat="1" x14ac:dyDescent="0.25">
      <c r="A10" s="95"/>
      <c r="B10" s="260"/>
      <c r="C10" s="104"/>
      <c r="E10" s="96" t="str">
        <f xml:space="preserve"> InpFor!E$30</f>
        <v>Index rate - CoS</v>
      </c>
      <c r="F10" s="96">
        <f xml:space="preserve"> InpFor!F$30</f>
        <v>1.4999999999999999E-2</v>
      </c>
      <c r="G10" s="96" t="str">
        <f xml:space="preserve"> InpFor!G$30</f>
        <v>% pa</v>
      </c>
      <c r="H10" s="96">
        <f xml:space="preserve"> InpFor!H$30</f>
        <v>0</v>
      </c>
      <c r="I10" s="96" t="str">
        <f xml:space="preserve"> InpFor!I$30</f>
        <v>Email from D.Smith 5 June 19</v>
      </c>
      <c r="J10" s="561"/>
      <c r="K10" s="561"/>
      <c r="L10" s="561"/>
      <c r="M10" s="561"/>
      <c r="N10" s="561"/>
      <c r="O10" s="561"/>
      <c r="P10" s="561"/>
      <c r="Q10" s="561"/>
      <c r="R10" s="561"/>
      <c r="S10" s="561"/>
      <c r="T10" s="561"/>
      <c r="U10" s="561"/>
      <c r="V10" s="561"/>
      <c r="W10" s="561"/>
      <c r="X10" s="561"/>
      <c r="Y10" s="561"/>
      <c r="Z10" s="561"/>
      <c r="AA10" s="561"/>
      <c r="AB10" s="561"/>
      <c r="AC10" s="561"/>
      <c r="AD10" s="561"/>
      <c r="AE10" s="561"/>
      <c r="AF10" s="561"/>
      <c r="AG10" s="561"/>
      <c r="AH10" s="561"/>
      <c r="AI10" s="561"/>
      <c r="AJ10" s="532"/>
      <c r="AK10" s="532"/>
      <c r="AL10" s="532"/>
      <c r="AM10" s="532"/>
      <c r="AN10" s="532"/>
      <c r="AO10" s="532"/>
      <c r="AP10" s="532"/>
      <c r="AQ10" s="532"/>
      <c r="AR10" s="532"/>
      <c r="AS10" s="532"/>
      <c r="AT10" s="532"/>
      <c r="AU10" s="532"/>
      <c r="AV10" s="532"/>
      <c r="AW10" s="532"/>
      <c r="AX10" s="532"/>
      <c r="AY10" s="532"/>
      <c r="AZ10" s="532"/>
      <c r="BA10" s="532"/>
      <c r="BB10" s="532"/>
      <c r="BC10" s="532"/>
      <c r="BD10" s="532"/>
      <c r="BE10" s="532"/>
      <c r="BF10" s="532"/>
      <c r="BG10" s="532"/>
      <c r="BH10" s="532"/>
      <c r="BI10" s="532"/>
      <c r="BJ10" s="532"/>
      <c r="BK10" s="532"/>
      <c r="BL10" s="532"/>
      <c r="BM10" s="532"/>
      <c r="BN10" s="532"/>
      <c r="BO10" s="532"/>
      <c r="BP10" s="532"/>
      <c r="BQ10" s="532"/>
      <c r="BR10" s="532"/>
      <c r="BS10" s="532"/>
      <c r="BT10" s="532"/>
      <c r="BU10" s="532"/>
      <c r="BV10" s="532"/>
      <c r="BW10" s="532"/>
      <c r="BX10" s="532"/>
      <c r="BY10" s="532"/>
      <c r="BZ10" s="532"/>
      <c r="CA10" s="532"/>
      <c r="CB10" s="532"/>
      <c r="CC10" s="532"/>
      <c r="CD10" s="532"/>
      <c r="CE10" s="532"/>
      <c r="CF10" s="532"/>
    </row>
    <row r="11" spans="1:84" s="97" customFormat="1" ht="5.0999999999999996" customHeight="1" x14ac:dyDescent="0.25">
      <c r="A11" s="95"/>
      <c r="B11" s="260"/>
      <c r="C11" s="104"/>
      <c r="E11" s="96"/>
      <c r="F11" s="96"/>
      <c r="G11" s="96"/>
      <c r="H11" s="96"/>
      <c r="I11" s="96"/>
      <c r="J11" s="561"/>
      <c r="K11" s="561"/>
      <c r="L11" s="561"/>
      <c r="M11" s="561"/>
      <c r="N11" s="561"/>
      <c r="O11" s="561"/>
      <c r="P11" s="561"/>
      <c r="Q11" s="561"/>
      <c r="R11" s="561"/>
      <c r="S11" s="561"/>
      <c r="T11" s="561"/>
      <c r="U11" s="561"/>
      <c r="V11" s="561"/>
      <c r="W11" s="561"/>
      <c r="X11" s="561"/>
      <c r="Y11" s="561"/>
      <c r="Z11" s="561"/>
      <c r="AA11" s="561"/>
      <c r="AB11" s="561"/>
      <c r="AC11" s="561"/>
      <c r="AD11" s="561"/>
      <c r="AE11" s="561"/>
      <c r="AF11" s="561"/>
      <c r="AG11" s="561"/>
      <c r="AH11" s="561"/>
      <c r="AI11" s="561"/>
      <c r="AJ11" s="532"/>
      <c r="AK11" s="532"/>
      <c r="AL11" s="532"/>
      <c r="AM11" s="532"/>
      <c r="AN11" s="532"/>
      <c r="AO11" s="532"/>
      <c r="AP11" s="532"/>
      <c r="AQ11" s="532"/>
      <c r="AR11" s="532"/>
      <c r="AS11" s="532"/>
      <c r="AT11" s="532"/>
      <c r="AU11" s="532"/>
      <c r="AV11" s="532"/>
      <c r="AW11" s="532"/>
      <c r="AX11" s="532"/>
      <c r="AY11" s="532"/>
      <c r="AZ11" s="532"/>
      <c r="BA11" s="532"/>
      <c r="BB11" s="532"/>
      <c r="BC11" s="532"/>
      <c r="BD11" s="532"/>
      <c r="BE11" s="532"/>
      <c r="BF11" s="532"/>
      <c r="BG11" s="532"/>
      <c r="BH11" s="532"/>
      <c r="BI11" s="532"/>
      <c r="BJ11" s="532"/>
      <c r="BK11" s="532"/>
      <c r="BL11" s="532"/>
      <c r="BM11" s="532"/>
      <c r="BN11" s="532"/>
      <c r="BO11" s="532"/>
      <c r="BP11" s="532"/>
      <c r="BQ11" s="532"/>
      <c r="BR11" s="532"/>
      <c r="BS11" s="532"/>
      <c r="BT11" s="532"/>
      <c r="BU11" s="532"/>
      <c r="BV11" s="532"/>
      <c r="BW11" s="532"/>
      <c r="BX11" s="532"/>
      <c r="BY11" s="532"/>
      <c r="BZ11" s="532"/>
      <c r="CA11" s="532"/>
      <c r="CB11" s="532"/>
      <c r="CC11" s="532"/>
      <c r="CD11" s="532"/>
      <c r="CE11" s="532"/>
      <c r="CF11" s="532"/>
    </row>
    <row r="12" spans="1:84" s="85" customFormat="1" x14ac:dyDescent="0.25">
      <c r="A12" s="78"/>
      <c r="B12" s="163"/>
      <c r="C12" s="103"/>
      <c r="D12" s="83"/>
      <c r="E12" s="84" t="str">
        <f xml:space="preserve"> SetUp!E$18</f>
        <v>Days in a year</v>
      </c>
      <c r="F12" s="659">
        <f xml:space="preserve"> SetUp!F$18</f>
        <v>365</v>
      </c>
      <c r="G12" s="84" t="str">
        <f xml:space="preserve"> SetUp!G$18</f>
        <v>days</v>
      </c>
      <c r="H12" s="84" t="str">
        <f xml:space="preserve"> SetUp!H$18</f>
        <v>Cannot be changed</v>
      </c>
      <c r="I12" s="84">
        <f xml:space="preserve"> SetUp!I$18</f>
        <v>0</v>
      </c>
      <c r="J12" s="352"/>
      <c r="K12" s="352"/>
      <c r="L12" s="352"/>
      <c r="M12" s="352"/>
      <c r="N12" s="352"/>
      <c r="O12" s="352"/>
      <c r="P12" s="352"/>
      <c r="Q12" s="352"/>
      <c r="R12" s="352"/>
      <c r="S12" s="352"/>
      <c r="T12" s="352"/>
      <c r="U12" s="352"/>
      <c r="V12" s="352"/>
      <c r="W12" s="352"/>
      <c r="X12" s="352"/>
      <c r="Y12" s="352"/>
      <c r="Z12" s="352"/>
      <c r="AA12" s="352"/>
      <c r="AB12" s="352"/>
      <c r="AC12" s="352"/>
      <c r="AD12" s="352"/>
      <c r="AE12" s="352"/>
      <c r="AF12" s="352"/>
      <c r="AG12" s="352"/>
      <c r="AH12" s="352"/>
      <c r="AI12" s="352"/>
      <c r="AJ12" s="352"/>
      <c r="AK12" s="352"/>
      <c r="AL12" s="352"/>
      <c r="AM12" s="352"/>
      <c r="AN12" s="352"/>
      <c r="AO12" s="352"/>
      <c r="AP12" s="352"/>
      <c r="AQ12" s="352"/>
      <c r="AR12" s="352"/>
      <c r="AS12" s="352"/>
      <c r="AT12" s="352"/>
      <c r="AU12" s="352"/>
      <c r="AV12" s="352"/>
      <c r="AW12" s="352"/>
      <c r="AX12" s="352"/>
      <c r="AY12" s="352"/>
      <c r="AZ12" s="352"/>
      <c r="BA12" s="352"/>
      <c r="BB12" s="352"/>
      <c r="BC12" s="352"/>
      <c r="BD12" s="352"/>
      <c r="BE12" s="352"/>
      <c r="BF12" s="352"/>
      <c r="BG12" s="352"/>
      <c r="BH12" s="352"/>
      <c r="BI12" s="352"/>
      <c r="BJ12" s="352"/>
      <c r="BK12" s="352"/>
      <c r="BL12" s="352"/>
      <c r="BM12" s="352"/>
      <c r="BN12" s="352"/>
      <c r="BO12" s="352"/>
      <c r="BP12" s="352"/>
      <c r="BQ12" s="352"/>
      <c r="BR12" s="352"/>
      <c r="BS12" s="352"/>
      <c r="BT12" s="352"/>
      <c r="BU12" s="352"/>
      <c r="BV12" s="352"/>
      <c r="BW12" s="352"/>
      <c r="BX12" s="352"/>
      <c r="BY12" s="352"/>
      <c r="BZ12" s="352"/>
      <c r="CA12" s="352"/>
      <c r="CB12" s="352"/>
      <c r="CC12" s="352"/>
      <c r="CD12" s="352"/>
      <c r="CE12" s="352"/>
      <c r="CF12" s="352"/>
    </row>
    <row r="13" spans="1:84" ht="5.0999999999999996" customHeight="1" x14ac:dyDescent="0.25">
      <c r="A13" s="116"/>
      <c r="C13" s="120"/>
      <c r="D13" s="114"/>
      <c r="E13" s="117"/>
      <c r="F13" s="117"/>
      <c r="G13" s="117"/>
      <c r="H13" s="117"/>
      <c r="I13" s="117"/>
      <c r="J13" s="344"/>
      <c r="K13" s="344"/>
      <c r="L13" s="344"/>
      <c r="M13" s="344"/>
      <c r="N13" s="344"/>
      <c r="O13" s="344"/>
      <c r="P13" s="344"/>
      <c r="Q13" s="344"/>
      <c r="R13" s="344"/>
      <c r="S13" s="344"/>
      <c r="T13" s="344"/>
      <c r="U13" s="344"/>
      <c r="V13" s="344"/>
      <c r="W13" s="344"/>
      <c r="X13" s="344"/>
      <c r="Y13" s="344"/>
      <c r="Z13" s="344"/>
      <c r="AA13" s="344"/>
      <c r="AB13" s="344"/>
      <c r="AC13" s="344"/>
      <c r="AD13" s="344"/>
      <c r="AE13" s="344"/>
      <c r="AF13" s="344"/>
      <c r="AG13" s="344"/>
      <c r="AH13" s="344"/>
      <c r="AI13" s="344"/>
      <c r="AJ13" s="344"/>
      <c r="AK13" s="344"/>
      <c r="AL13" s="344"/>
      <c r="AM13" s="344"/>
      <c r="AN13" s="344"/>
      <c r="AO13" s="344"/>
      <c r="AP13" s="344"/>
      <c r="AQ13" s="344"/>
      <c r="AR13" s="344"/>
      <c r="AS13" s="344"/>
      <c r="AT13" s="344"/>
      <c r="AU13" s="344"/>
      <c r="AV13" s="344"/>
      <c r="AW13" s="344"/>
      <c r="AX13" s="344"/>
      <c r="AY13" s="344"/>
      <c r="AZ13" s="344"/>
      <c r="BA13" s="344"/>
      <c r="BB13" s="344"/>
      <c r="BC13" s="344"/>
      <c r="BD13" s="344"/>
      <c r="BE13" s="344"/>
      <c r="BF13" s="344"/>
      <c r="BG13" s="344"/>
      <c r="BH13" s="344"/>
      <c r="BI13" s="344"/>
      <c r="BJ13" s="344"/>
      <c r="BK13" s="344"/>
      <c r="BL13" s="344"/>
      <c r="BM13" s="344"/>
      <c r="BN13" s="344"/>
      <c r="BO13" s="344"/>
      <c r="BP13" s="344"/>
      <c r="BQ13" s="344"/>
      <c r="BR13" s="344"/>
      <c r="BS13" s="344"/>
      <c r="BT13" s="344"/>
      <c r="BU13" s="344"/>
      <c r="BV13" s="344"/>
      <c r="BW13" s="344"/>
      <c r="BX13" s="344"/>
      <c r="BY13" s="344"/>
      <c r="BZ13" s="344"/>
      <c r="CA13" s="344"/>
      <c r="CB13" s="344"/>
      <c r="CC13" s="344"/>
      <c r="CD13" s="344"/>
      <c r="CE13" s="344"/>
      <c r="CF13" s="344"/>
    </row>
    <row r="14" spans="1:84" s="349" customFormat="1" x14ac:dyDescent="0.25">
      <c r="A14" s="346"/>
      <c r="B14" s="365"/>
      <c r="C14" s="355"/>
      <c r="D14" s="348"/>
      <c r="E14" s="84" t="str">
        <f xml:space="preserve"> Time!E$214</f>
        <v>Index days - Revenue</v>
      </c>
      <c r="F14" s="84">
        <f xml:space="preserve"> Time!F$214</f>
        <v>0</v>
      </c>
      <c r="G14" s="84" t="str">
        <f xml:space="preserve"> Time!G$214</f>
        <v>days</v>
      </c>
      <c r="H14" s="84">
        <f xml:space="preserve"> Time!H$214</f>
        <v>0</v>
      </c>
      <c r="I14" s="84">
        <f xml:space="preserve"> Time!I$214</f>
        <v>0</v>
      </c>
      <c r="J14" s="659">
        <f xml:space="preserve"> Time!J$214</f>
        <v>0</v>
      </c>
      <c r="K14" s="659">
        <f xml:space="preserve"> Time!K$214</f>
        <v>0</v>
      </c>
      <c r="L14" s="659">
        <f xml:space="preserve"> Time!L$214</f>
        <v>-153</v>
      </c>
      <c r="M14" s="659">
        <f xml:space="preserve"> Time!M$214</f>
        <v>-153</v>
      </c>
      <c r="N14" s="659">
        <f xml:space="preserve"> Time!N$214</f>
        <v>-153</v>
      </c>
      <c r="O14" s="659">
        <f xml:space="preserve"> Time!O$214</f>
        <v>-153</v>
      </c>
      <c r="P14" s="659">
        <f xml:space="preserve"> Time!P$214</f>
        <v>-153</v>
      </c>
      <c r="Q14" s="659">
        <f xml:space="preserve"> Time!Q$214</f>
        <v>212</v>
      </c>
      <c r="R14" s="659">
        <f xml:space="preserve"> Time!R$214</f>
        <v>212</v>
      </c>
      <c r="S14" s="659">
        <f xml:space="preserve"> Time!S$214</f>
        <v>212</v>
      </c>
      <c r="T14" s="659">
        <f xml:space="preserve"> Time!T$214</f>
        <v>212</v>
      </c>
      <c r="U14" s="659">
        <f xml:space="preserve"> Time!U$214</f>
        <v>212</v>
      </c>
      <c r="V14" s="659">
        <f xml:space="preserve"> Time!V$214</f>
        <v>212</v>
      </c>
      <c r="W14" s="659">
        <f xml:space="preserve"> Time!W$214</f>
        <v>212</v>
      </c>
      <c r="X14" s="659">
        <f xml:space="preserve"> Time!X$214</f>
        <v>212</v>
      </c>
      <c r="Y14" s="659">
        <f xml:space="preserve"> Time!Y$214</f>
        <v>212</v>
      </c>
      <c r="Z14" s="659">
        <f xml:space="preserve"> Time!Z$214</f>
        <v>212</v>
      </c>
      <c r="AA14" s="659">
        <f xml:space="preserve"> Time!AA$214</f>
        <v>212</v>
      </c>
      <c r="AB14" s="659">
        <f xml:space="preserve"> Time!AB$214</f>
        <v>212</v>
      </c>
      <c r="AC14" s="659">
        <f xml:space="preserve"> Time!AC$214</f>
        <v>577</v>
      </c>
      <c r="AD14" s="659">
        <f xml:space="preserve"> Time!AD$214</f>
        <v>577</v>
      </c>
      <c r="AE14" s="659">
        <f xml:space="preserve"> Time!AE$214</f>
        <v>577</v>
      </c>
      <c r="AF14" s="659">
        <f xml:space="preserve"> Time!AF$214</f>
        <v>577</v>
      </c>
      <c r="AG14" s="659">
        <f xml:space="preserve"> Time!AG$214</f>
        <v>577</v>
      </c>
      <c r="AH14" s="659">
        <f xml:space="preserve"> Time!AH$214</f>
        <v>577</v>
      </c>
      <c r="AI14" s="659">
        <f xml:space="preserve"> Time!AI$214</f>
        <v>577</v>
      </c>
      <c r="AJ14" s="659">
        <f xml:space="preserve"> Time!AJ$214</f>
        <v>577</v>
      </c>
      <c r="AK14" s="659">
        <f xml:space="preserve"> Time!AK$214</f>
        <v>577</v>
      </c>
      <c r="AL14" s="659">
        <f xml:space="preserve"> Time!AL$214</f>
        <v>577</v>
      </c>
      <c r="AM14" s="659">
        <f xml:space="preserve"> Time!AM$214</f>
        <v>577</v>
      </c>
      <c r="AN14" s="659">
        <f xml:space="preserve"> Time!AN$214</f>
        <v>577</v>
      </c>
      <c r="AO14" s="659">
        <f xml:space="preserve"> Time!AO$214</f>
        <v>943</v>
      </c>
      <c r="AP14" s="659">
        <f xml:space="preserve"> Time!AP$214</f>
        <v>943</v>
      </c>
      <c r="AQ14" s="659">
        <f xml:space="preserve"> Time!AQ$214</f>
        <v>943</v>
      </c>
      <c r="AR14" s="659">
        <f xml:space="preserve"> Time!AR$214</f>
        <v>943</v>
      </c>
      <c r="AS14" s="659">
        <f xml:space="preserve"> Time!AS$214</f>
        <v>943</v>
      </c>
      <c r="AT14" s="659">
        <f xml:space="preserve"> Time!AT$214</f>
        <v>943</v>
      </c>
      <c r="AU14" s="659">
        <f xml:space="preserve"> Time!AU$214</f>
        <v>943</v>
      </c>
      <c r="AV14" s="659">
        <f xml:space="preserve"> Time!AV$214</f>
        <v>943</v>
      </c>
      <c r="AW14" s="659">
        <f xml:space="preserve"> Time!AW$214</f>
        <v>943</v>
      </c>
      <c r="AX14" s="659">
        <f xml:space="preserve"> Time!AX$214</f>
        <v>943</v>
      </c>
      <c r="AY14" s="659">
        <f xml:space="preserve"> Time!AY$214</f>
        <v>943</v>
      </c>
      <c r="AZ14" s="659">
        <f xml:space="preserve"> Time!AZ$214</f>
        <v>943</v>
      </c>
      <c r="BA14" s="659">
        <f xml:space="preserve"> Time!BA$214</f>
        <v>1308</v>
      </c>
      <c r="BB14" s="659">
        <f xml:space="preserve"> Time!BB$214</f>
        <v>1308</v>
      </c>
      <c r="BC14" s="659">
        <f xml:space="preserve"> Time!BC$214</f>
        <v>1308</v>
      </c>
      <c r="BD14" s="659">
        <f xml:space="preserve"> Time!BD$214</f>
        <v>1308</v>
      </c>
      <c r="BE14" s="659">
        <f xml:space="preserve"> Time!BE$214</f>
        <v>1308</v>
      </c>
      <c r="BF14" s="659">
        <f xml:space="preserve"> Time!BF$214</f>
        <v>1308</v>
      </c>
      <c r="BG14" s="659">
        <f xml:space="preserve"> Time!BG$214</f>
        <v>1308</v>
      </c>
      <c r="BH14" s="659">
        <f xml:space="preserve"> Time!BH$214</f>
        <v>1308</v>
      </c>
      <c r="BI14" s="659">
        <f xml:space="preserve"> Time!BI$214</f>
        <v>1308</v>
      </c>
      <c r="BJ14" s="659">
        <f xml:space="preserve"> Time!BJ$214</f>
        <v>1308</v>
      </c>
      <c r="BK14" s="659">
        <f xml:space="preserve"> Time!BK$214</f>
        <v>1308</v>
      </c>
      <c r="BL14" s="659">
        <f xml:space="preserve"> Time!BL$214</f>
        <v>1308</v>
      </c>
      <c r="BM14" s="659">
        <f xml:space="preserve"> Time!BM$214</f>
        <v>1673</v>
      </c>
      <c r="BN14" s="659">
        <f xml:space="preserve"> Time!BN$214</f>
        <v>1673</v>
      </c>
      <c r="BO14" s="659">
        <f xml:space="preserve"> Time!BO$214</f>
        <v>1673</v>
      </c>
      <c r="BP14" s="659">
        <f xml:space="preserve"> Time!BP$214</f>
        <v>1673</v>
      </c>
      <c r="BQ14" s="659">
        <f xml:space="preserve"> Time!BQ$214</f>
        <v>1673</v>
      </c>
      <c r="BR14" s="659">
        <f xml:space="preserve"> Time!BR$214</f>
        <v>1673</v>
      </c>
      <c r="BS14" s="659">
        <f xml:space="preserve"> Time!BS$214</f>
        <v>1673</v>
      </c>
      <c r="BT14" s="659">
        <f xml:space="preserve"> Time!BT$214</f>
        <v>1673</v>
      </c>
      <c r="BU14" s="659">
        <f xml:space="preserve"> Time!BU$214</f>
        <v>1673</v>
      </c>
      <c r="BV14" s="659">
        <f xml:space="preserve"> Time!BV$214</f>
        <v>1673</v>
      </c>
      <c r="BW14" s="659">
        <f xml:space="preserve"> Time!BW$214</f>
        <v>1673</v>
      </c>
      <c r="BX14" s="659">
        <f xml:space="preserve"> Time!BX$214</f>
        <v>1673</v>
      </c>
      <c r="BY14" s="659">
        <f xml:space="preserve"> Time!BY$214</f>
        <v>2038</v>
      </c>
      <c r="BZ14" s="659">
        <f xml:space="preserve"> Time!BZ$214</f>
        <v>2038</v>
      </c>
      <c r="CA14" s="659">
        <f xml:space="preserve"> Time!CA$214</f>
        <v>2038</v>
      </c>
      <c r="CB14" s="659">
        <f xml:space="preserve"> Time!CB$214</f>
        <v>2038</v>
      </c>
      <c r="CC14" s="659">
        <f xml:space="preserve"> Time!CC$214</f>
        <v>2038</v>
      </c>
      <c r="CD14" s="659">
        <f xml:space="preserve"> Time!CD$214</f>
        <v>2038</v>
      </c>
      <c r="CE14" s="659">
        <f xml:space="preserve"> Time!CE$214</f>
        <v>2038</v>
      </c>
      <c r="CF14" s="659">
        <f xml:space="preserve"> Time!CF$214</f>
        <v>2038</v>
      </c>
    </row>
    <row r="15" spans="1:84" s="349" customFormat="1" x14ac:dyDescent="0.25">
      <c r="A15" s="346"/>
      <c r="B15" s="365"/>
      <c r="C15" s="355"/>
      <c r="D15" s="348"/>
      <c r="E15" s="84" t="str">
        <f xml:space="preserve"> Time!E$215</f>
        <v>Index days - CoS</v>
      </c>
      <c r="F15" s="84">
        <f xml:space="preserve"> Time!F$215</f>
        <v>0</v>
      </c>
      <c r="G15" s="84" t="str">
        <f xml:space="preserve"> Time!G$215</f>
        <v>days</v>
      </c>
      <c r="H15" s="84">
        <f xml:space="preserve"> Time!H$215</f>
        <v>0</v>
      </c>
      <c r="I15" s="84">
        <f xml:space="preserve"> Time!I$215</f>
        <v>0</v>
      </c>
      <c r="J15" s="659">
        <f xml:space="preserve"> Time!J$215</f>
        <v>0</v>
      </c>
      <c r="K15" s="659">
        <f xml:space="preserve"> Time!K$215</f>
        <v>0</v>
      </c>
      <c r="L15" s="659">
        <f xml:space="preserve"> Time!L$215</f>
        <v>-275</v>
      </c>
      <c r="M15" s="659">
        <f xml:space="preserve"> Time!M$215</f>
        <v>90</v>
      </c>
      <c r="N15" s="659">
        <f xml:space="preserve"> Time!N$215</f>
        <v>90</v>
      </c>
      <c r="O15" s="659">
        <f xml:space="preserve"> Time!O$215</f>
        <v>90</v>
      </c>
      <c r="P15" s="659">
        <f xml:space="preserve"> Time!P$215</f>
        <v>90</v>
      </c>
      <c r="Q15" s="659">
        <f xml:space="preserve"> Time!Q$215</f>
        <v>90</v>
      </c>
      <c r="R15" s="659">
        <f xml:space="preserve"> Time!R$215</f>
        <v>90</v>
      </c>
      <c r="S15" s="659">
        <f xml:space="preserve"> Time!S$215</f>
        <v>90</v>
      </c>
      <c r="T15" s="659">
        <f xml:space="preserve"> Time!T$215</f>
        <v>90</v>
      </c>
      <c r="U15" s="659">
        <f xml:space="preserve"> Time!U$215</f>
        <v>90</v>
      </c>
      <c r="V15" s="659">
        <f xml:space="preserve"> Time!V$215</f>
        <v>90</v>
      </c>
      <c r="W15" s="659">
        <f xml:space="preserve"> Time!W$215</f>
        <v>90</v>
      </c>
      <c r="X15" s="659">
        <f xml:space="preserve"> Time!X$215</f>
        <v>90</v>
      </c>
      <c r="Y15" s="659">
        <f xml:space="preserve"> Time!Y$215</f>
        <v>455</v>
      </c>
      <c r="Z15" s="659">
        <f xml:space="preserve"> Time!Z$215</f>
        <v>455</v>
      </c>
      <c r="AA15" s="659">
        <f xml:space="preserve"> Time!AA$215</f>
        <v>455</v>
      </c>
      <c r="AB15" s="659">
        <f xml:space="preserve"> Time!AB$215</f>
        <v>455</v>
      </c>
      <c r="AC15" s="659">
        <f xml:space="preserve"> Time!AC$215</f>
        <v>455</v>
      </c>
      <c r="AD15" s="659">
        <f xml:space="preserve"> Time!AD$215</f>
        <v>455</v>
      </c>
      <c r="AE15" s="659">
        <f xml:space="preserve"> Time!AE$215</f>
        <v>455</v>
      </c>
      <c r="AF15" s="659">
        <f xml:space="preserve"> Time!AF$215</f>
        <v>455</v>
      </c>
      <c r="AG15" s="659">
        <f xml:space="preserve"> Time!AG$215</f>
        <v>455</v>
      </c>
      <c r="AH15" s="659">
        <f xml:space="preserve"> Time!AH$215</f>
        <v>455</v>
      </c>
      <c r="AI15" s="659">
        <f xml:space="preserve"> Time!AI$215</f>
        <v>455</v>
      </c>
      <c r="AJ15" s="659">
        <f xml:space="preserve"> Time!AJ$215</f>
        <v>455</v>
      </c>
      <c r="AK15" s="659">
        <f xml:space="preserve"> Time!AK$215</f>
        <v>821</v>
      </c>
      <c r="AL15" s="659">
        <f xml:space="preserve"> Time!AL$215</f>
        <v>821</v>
      </c>
      <c r="AM15" s="659">
        <f xml:space="preserve"> Time!AM$215</f>
        <v>821</v>
      </c>
      <c r="AN15" s="659">
        <f xml:space="preserve"> Time!AN$215</f>
        <v>821</v>
      </c>
      <c r="AO15" s="659">
        <f xml:space="preserve"> Time!AO$215</f>
        <v>821</v>
      </c>
      <c r="AP15" s="659">
        <f xml:space="preserve"> Time!AP$215</f>
        <v>821</v>
      </c>
      <c r="AQ15" s="659">
        <f xml:space="preserve"> Time!AQ$215</f>
        <v>821</v>
      </c>
      <c r="AR15" s="659">
        <f xml:space="preserve"> Time!AR$215</f>
        <v>821</v>
      </c>
      <c r="AS15" s="659">
        <f xml:space="preserve"> Time!AS$215</f>
        <v>821</v>
      </c>
      <c r="AT15" s="659">
        <f xml:space="preserve"> Time!AT$215</f>
        <v>821</v>
      </c>
      <c r="AU15" s="659">
        <f xml:space="preserve"> Time!AU$215</f>
        <v>821</v>
      </c>
      <c r="AV15" s="659">
        <f xml:space="preserve"> Time!AV$215</f>
        <v>821</v>
      </c>
      <c r="AW15" s="659">
        <f xml:space="preserve"> Time!AW$215</f>
        <v>1186</v>
      </c>
      <c r="AX15" s="659">
        <f xml:space="preserve"> Time!AX$215</f>
        <v>1186</v>
      </c>
      <c r="AY15" s="659">
        <f xml:space="preserve"> Time!AY$215</f>
        <v>1186</v>
      </c>
      <c r="AZ15" s="659">
        <f xml:space="preserve"> Time!AZ$215</f>
        <v>1186</v>
      </c>
      <c r="BA15" s="659">
        <f xml:space="preserve"> Time!BA$215</f>
        <v>1186</v>
      </c>
      <c r="BB15" s="659">
        <f xml:space="preserve"> Time!BB$215</f>
        <v>1186</v>
      </c>
      <c r="BC15" s="659">
        <f xml:space="preserve"> Time!BC$215</f>
        <v>1186</v>
      </c>
      <c r="BD15" s="659">
        <f xml:space="preserve"> Time!BD$215</f>
        <v>1186</v>
      </c>
      <c r="BE15" s="659">
        <f xml:space="preserve"> Time!BE$215</f>
        <v>1186</v>
      </c>
      <c r="BF15" s="659">
        <f xml:space="preserve"> Time!BF$215</f>
        <v>1186</v>
      </c>
      <c r="BG15" s="659">
        <f xml:space="preserve"> Time!BG$215</f>
        <v>1186</v>
      </c>
      <c r="BH15" s="659">
        <f xml:space="preserve"> Time!BH$215</f>
        <v>1186</v>
      </c>
      <c r="BI15" s="659">
        <f xml:space="preserve"> Time!BI$215</f>
        <v>1551</v>
      </c>
      <c r="BJ15" s="659">
        <f xml:space="preserve"> Time!BJ$215</f>
        <v>1551</v>
      </c>
      <c r="BK15" s="659">
        <f xml:space="preserve"> Time!BK$215</f>
        <v>1551</v>
      </c>
      <c r="BL15" s="659">
        <f xml:space="preserve"> Time!BL$215</f>
        <v>1551</v>
      </c>
      <c r="BM15" s="659">
        <f xml:space="preserve"> Time!BM$215</f>
        <v>1551</v>
      </c>
      <c r="BN15" s="659">
        <f xml:space="preserve"> Time!BN$215</f>
        <v>1551</v>
      </c>
      <c r="BO15" s="659">
        <f xml:space="preserve"> Time!BO$215</f>
        <v>1551</v>
      </c>
      <c r="BP15" s="659">
        <f xml:space="preserve"> Time!BP$215</f>
        <v>1551</v>
      </c>
      <c r="BQ15" s="659">
        <f xml:space="preserve"> Time!BQ$215</f>
        <v>1551</v>
      </c>
      <c r="BR15" s="659">
        <f xml:space="preserve"> Time!BR$215</f>
        <v>1551</v>
      </c>
      <c r="BS15" s="659">
        <f xml:space="preserve"> Time!BS$215</f>
        <v>1551</v>
      </c>
      <c r="BT15" s="659">
        <f xml:space="preserve"> Time!BT$215</f>
        <v>1551</v>
      </c>
      <c r="BU15" s="659">
        <f xml:space="preserve"> Time!BU$215</f>
        <v>1916</v>
      </c>
      <c r="BV15" s="659">
        <f xml:space="preserve"> Time!BV$215</f>
        <v>1916</v>
      </c>
      <c r="BW15" s="659">
        <f xml:space="preserve"> Time!BW$215</f>
        <v>1916</v>
      </c>
      <c r="BX15" s="659">
        <f xml:space="preserve"> Time!BX$215</f>
        <v>1916</v>
      </c>
      <c r="BY15" s="659">
        <f xml:space="preserve"> Time!BY$215</f>
        <v>1916</v>
      </c>
      <c r="BZ15" s="659">
        <f xml:space="preserve"> Time!BZ$215</f>
        <v>1916</v>
      </c>
      <c r="CA15" s="659">
        <f xml:space="preserve"> Time!CA$215</f>
        <v>1916</v>
      </c>
      <c r="CB15" s="659">
        <f xml:space="preserve"> Time!CB$215</f>
        <v>1916</v>
      </c>
      <c r="CC15" s="659">
        <f xml:space="preserve"> Time!CC$215</f>
        <v>1916</v>
      </c>
      <c r="CD15" s="659">
        <f xml:space="preserve"> Time!CD$215</f>
        <v>1916</v>
      </c>
      <c r="CE15" s="659">
        <f xml:space="preserve"> Time!CE$215</f>
        <v>1916</v>
      </c>
      <c r="CF15" s="659">
        <f xml:space="preserve"> Time!CF$215</f>
        <v>1916</v>
      </c>
    </row>
    <row r="16" spans="1:84" ht="5.0999999999999996" customHeight="1" x14ac:dyDescent="0.25">
      <c r="A16" s="116"/>
      <c r="C16" s="120"/>
      <c r="D16" s="114"/>
      <c r="E16" s="117"/>
      <c r="F16" s="117"/>
      <c r="G16" s="117"/>
      <c r="H16" s="117"/>
      <c r="I16" s="117"/>
      <c r="J16" s="344"/>
      <c r="K16" s="344"/>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4"/>
      <c r="AK16" s="344"/>
      <c r="AL16" s="344"/>
      <c r="AM16" s="344"/>
      <c r="AN16" s="344"/>
      <c r="AO16" s="344"/>
      <c r="AP16" s="344"/>
      <c r="AQ16" s="344"/>
      <c r="AR16" s="344"/>
      <c r="AS16" s="344"/>
      <c r="AT16" s="344"/>
      <c r="AU16" s="344"/>
      <c r="AV16" s="344"/>
      <c r="AW16" s="344"/>
      <c r="AX16" s="344"/>
      <c r="AY16" s="344"/>
      <c r="AZ16" s="344"/>
      <c r="BA16" s="344"/>
      <c r="BB16" s="344"/>
      <c r="BC16" s="344"/>
      <c r="BD16" s="344"/>
      <c r="BE16" s="344"/>
      <c r="BF16" s="344"/>
      <c r="BG16" s="344"/>
      <c r="BH16" s="344"/>
      <c r="BI16" s="344"/>
      <c r="BJ16" s="344"/>
      <c r="BK16" s="344"/>
      <c r="BL16" s="344"/>
      <c r="BM16" s="344"/>
      <c r="BN16" s="344"/>
      <c r="BO16" s="344"/>
      <c r="BP16" s="344"/>
      <c r="BQ16" s="344"/>
      <c r="BR16" s="344"/>
      <c r="BS16" s="344"/>
      <c r="BT16" s="344"/>
      <c r="BU16" s="344"/>
      <c r="BV16" s="344"/>
      <c r="BW16" s="344"/>
      <c r="BX16" s="344"/>
      <c r="BY16" s="344"/>
      <c r="BZ16" s="344"/>
      <c r="CA16" s="344"/>
      <c r="CB16" s="344"/>
      <c r="CC16" s="344"/>
      <c r="CD16" s="344"/>
      <c r="CE16" s="344"/>
      <c r="CF16" s="344"/>
    </row>
    <row r="17" spans="1:84" s="620" customFormat="1" x14ac:dyDescent="0.25">
      <c r="A17" s="615"/>
      <c r="B17" s="616"/>
      <c r="C17" s="617"/>
      <c r="D17" s="618"/>
      <c r="E17" s="619" t="str">
        <f xml:space="preserve"> "Index - "&amp;InpFor!E11</f>
        <v>Index - Revenue</v>
      </c>
      <c r="F17" s="619"/>
      <c r="G17" s="619" t="s">
        <v>23</v>
      </c>
      <c r="H17" s="619"/>
      <c r="I17" s="619"/>
      <c r="J17" s="618"/>
      <c r="K17" s="618"/>
      <c r="L17" s="618">
        <f t="shared" ref="L17:AQ17" si="0" xml:space="preserve"> (1 + $F9) ^ (L14 / $F$12)</f>
        <v>0.98768604294207174</v>
      </c>
      <c r="M17" s="618">
        <f t="shared" si="0"/>
        <v>0.98768604294207174</v>
      </c>
      <c r="N17" s="618">
        <f t="shared" si="0"/>
        <v>0.98768604294207174</v>
      </c>
      <c r="O17" s="618">
        <f t="shared" si="0"/>
        <v>0.98768604294207174</v>
      </c>
      <c r="P17" s="618">
        <f t="shared" si="0"/>
        <v>0.98768604294207174</v>
      </c>
      <c r="Q17" s="618">
        <f t="shared" si="0"/>
        <v>1.017316624230334</v>
      </c>
      <c r="R17" s="618">
        <f t="shared" si="0"/>
        <v>1.017316624230334</v>
      </c>
      <c r="S17" s="618">
        <f t="shared" si="0"/>
        <v>1.017316624230334</v>
      </c>
      <c r="T17" s="618">
        <f t="shared" si="0"/>
        <v>1.017316624230334</v>
      </c>
      <c r="U17" s="618">
        <f t="shared" si="0"/>
        <v>1.017316624230334</v>
      </c>
      <c r="V17" s="618">
        <f t="shared" si="0"/>
        <v>1.017316624230334</v>
      </c>
      <c r="W17" s="618">
        <f t="shared" si="0"/>
        <v>1.017316624230334</v>
      </c>
      <c r="X17" s="618">
        <f t="shared" si="0"/>
        <v>1.017316624230334</v>
      </c>
      <c r="Y17" s="618">
        <f t="shared" si="0"/>
        <v>1.017316624230334</v>
      </c>
      <c r="Z17" s="618">
        <f t="shared" si="0"/>
        <v>1.017316624230334</v>
      </c>
      <c r="AA17" s="618">
        <f t="shared" si="0"/>
        <v>1.017316624230334</v>
      </c>
      <c r="AB17" s="618">
        <f t="shared" si="0"/>
        <v>1.017316624230334</v>
      </c>
      <c r="AC17" s="618">
        <f t="shared" si="0"/>
        <v>1.0478361229572442</v>
      </c>
      <c r="AD17" s="618">
        <f t="shared" si="0"/>
        <v>1.0478361229572442</v>
      </c>
      <c r="AE17" s="618">
        <f t="shared" si="0"/>
        <v>1.0478361229572442</v>
      </c>
      <c r="AF17" s="618">
        <f t="shared" si="0"/>
        <v>1.0478361229572442</v>
      </c>
      <c r="AG17" s="618">
        <f t="shared" si="0"/>
        <v>1.0478361229572442</v>
      </c>
      <c r="AH17" s="618">
        <f t="shared" si="0"/>
        <v>1.0478361229572442</v>
      </c>
      <c r="AI17" s="618">
        <f t="shared" si="0"/>
        <v>1.0478361229572442</v>
      </c>
      <c r="AJ17" s="618">
        <f t="shared" si="0"/>
        <v>1.0478361229572442</v>
      </c>
      <c r="AK17" s="618">
        <f t="shared" si="0"/>
        <v>1.0478361229572442</v>
      </c>
      <c r="AL17" s="618">
        <f t="shared" si="0"/>
        <v>1.0478361229572442</v>
      </c>
      <c r="AM17" s="618">
        <f t="shared" si="0"/>
        <v>1.0478361229572442</v>
      </c>
      <c r="AN17" s="618">
        <f t="shared" si="0"/>
        <v>1.0478361229572442</v>
      </c>
      <c r="AO17" s="618">
        <f t="shared" si="0"/>
        <v>1.0793586128266623</v>
      </c>
      <c r="AP17" s="618">
        <f t="shared" si="0"/>
        <v>1.0793586128266623</v>
      </c>
      <c r="AQ17" s="618">
        <f t="shared" si="0"/>
        <v>1.0793586128266623</v>
      </c>
      <c r="AR17" s="618">
        <f t="shared" ref="AR17:BW17" si="1" xml:space="preserve"> (1 + $F9) ^ (AR14 / $F$12)</f>
        <v>1.0793586128266623</v>
      </c>
      <c r="AS17" s="618">
        <f t="shared" si="1"/>
        <v>1.0793586128266623</v>
      </c>
      <c r="AT17" s="618">
        <f t="shared" si="1"/>
        <v>1.0793586128266623</v>
      </c>
      <c r="AU17" s="618">
        <f t="shared" si="1"/>
        <v>1.0793586128266623</v>
      </c>
      <c r="AV17" s="618">
        <f t="shared" si="1"/>
        <v>1.0793586128266623</v>
      </c>
      <c r="AW17" s="618">
        <f t="shared" si="1"/>
        <v>1.0793586128266623</v>
      </c>
      <c r="AX17" s="618">
        <f t="shared" si="1"/>
        <v>1.0793586128266623</v>
      </c>
      <c r="AY17" s="618">
        <f t="shared" si="1"/>
        <v>1.0793586128266623</v>
      </c>
      <c r="AZ17" s="618">
        <f t="shared" si="1"/>
        <v>1.0793586128266623</v>
      </c>
      <c r="BA17" s="618">
        <f t="shared" si="1"/>
        <v>1.1117393712114623</v>
      </c>
      <c r="BB17" s="618">
        <f t="shared" si="1"/>
        <v>1.1117393712114623</v>
      </c>
      <c r="BC17" s="618">
        <f t="shared" si="1"/>
        <v>1.1117393712114623</v>
      </c>
      <c r="BD17" s="618">
        <f t="shared" si="1"/>
        <v>1.1117393712114623</v>
      </c>
      <c r="BE17" s="618">
        <f t="shared" si="1"/>
        <v>1.1117393712114623</v>
      </c>
      <c r="BF17" s="618">
        <f t="shared" si="1"/>
        <v>1.1117393712114623</v>
      </c>
      <c r="BG17" s="618">
        <f t="shared" si="1"/>
        <v>1.1117393712114623</v>
      </c>
      <c r="BH17" s="618">
        <f t="shared" si="1"/>
        <v>1.1117393712114623</v>
      </c>
      <c r="BI17" s="618">
        <f t="shared" si="1"/>
        <v>1.1117393712114623</v>
      </c>
      <c r="BJ17" s="618">
        <f t="shared" si="1"/>
        <v>1.1117393712114623</v>
      </c>
      <c r="BK17" s="618">
        <f t="shared" si="1"/>
        <v>1.1117393712114623</v>
      </c>
      <c r="BL17" s="618">
        <f t="shared" si="1"/>
        <v>1.1117393712114623</v>
      </c>
      <c r="BM17" s="618">
        <f t="shared" si="1"/>
        <v>1.145091552347806</v>
      </c>
      <c r="BN17" s="618">
        <f t="shared" si="1"/>
        <v>1.145091552347806</v>
      </c>
      <c r="BO17" s="618">
        <f t="shared" si="1"/>
        <v>1.145091552347806</v>
      </c>
      <c r="BP17" s="618">
        <f t="shared" si="1"/>
        <v>1.145091552347806</v>
      </c>
      <c r="BQ17" s="618">
        <f t="shared" si="1"/>
        <v>1.145091552347806</v>
      </c>
      <c r="BR17" s="618">
        <f t="shared" si="1"/>
        <v>1.145091552347806</v>
      </c>
      <c r="BS17" s="618">
        <f t="shared" si="1"/>
        <v>1.145091552347806</v>
      </c>
      <c r="BT17" s="618">
        <f t="shared" si="1"/>
        <v>1.145091552347806</v>
      </c>
      <c r="BU17" s="618">
        <f t="shared" si="1"/>
        <v>1.145091552347806</v>
      </c>
      <c r="BV17" s="618">
        <f t="shared" si="1"/>
        <v>1.145091552347806</v>
      </c>
      <c r="BW17" s="618">
        <f t="shared" si="1"/>
        <v>1.145091552347806</v>
      </c>
      <c r="BX17" s="618">
        <f t="shared" ref="BX17:CE17" si="2" xml:space="preserve"> (1 + $F9) ^ (BX14 / $F$12)</f>
        <v>1.145091552347806</v>
      </c>
      <c r="BY17" s="618">
        <f t="shared" si="2"/>
        <v>1.1794442989182403</v>
      </c>
      <c r="BZ17" s="618">
        <f t="shared" si="2"/>
        <v>1.1794442989182403</v>
      </c>
      <c r="CA17" s="618">
        <f t="shared" si="2"/>
        <v>1.1794442989182403</v>
      </c>
      <c r="CB17" s="618">
        <f t="shared" si="2"/>
        <v>1.1794442989182403</v>
      </c>
      <c r="CC17" s="618">
        <f t="shared" si="2"/>
        <v>1.1794442989182403</v>
      </c>
      <c r="CD17" s="618">
        <f t="shared" si="2"/>
        <v>1.1794442989182403</v>
      </c>
      <c r="CE17" s="618">
        <f t="shared" si="2"/>
        <v>1.1794442989182403</v>
      </c>
      <c r="CF17" s="618">
        <f t="shared" ref="CF17" si="3" xml:space="preserve"> (1 + $F9) ^ (CF14 / $F$12)</f>
        <v>1.1794442989182403</v>
      </c>
    </row>
    <row r="18" spans="1:84" s="623" customFormat="1" x14ac:dyDescent="0.25">
      <c r="A18" s="621"/>
      <c r="B18" s="616"/>
      <c r="C18" s="617"/>
      <c r="D18" s="622"/>
      <c r="E18" s="619" t="str">
        <f xml:space="preserve"> "Index - "&amp;InpFor!E12</f>
        <v>Index - CoS</v>
      </c>
      <c r="F18" s="619"/>
      <c r="G18" s="619" t="s">
        <v>23</v>
      </c>
      <c r="H18" s="619"/>
      <c r="I18" s="619"/>
      <c r="J18" s="618"/>
      <c r="K18" s="618"/>
      <c r="L18" s="618">
        <f t="shared" ref="L18:AQ18" si="4" xml:space="preserve"> (1 + $F10) ^ (L15 / $F$12)</f>
        <v>0.98884523320551843</v>
      </c>
      <c r="M18" s="618">
        <f t="shared" si="4"/>
        <v>1.003677911703601</v>
      </c>
      <c r="N18" s="618">
        <f t="shared" si="4"/>
        <v>1.003677911703601</v>
      </c>
      <c r="O18" s="618">
        <f t="shared" si="4"/>
        <v>1.003677911703601</v>
      </c>
      <c r="P18" s="618">
        <f t="shared" si="4"/>
        <v>1.003677911703601</v>
      </c>
      <c r="Q18" s="618">
        <f t="shared" si="4"/>
        <v>1.003677911703601</v>
      </c>
      <c r="R18" s="618">
        <f t="shared" si="4"/>
        <v>1.003677911703601</v>
      </c>
      <c r="S18" s="618">
        <f t="shared" si="4"/>
        <v>1.003677911703601</v>
      </c>
      <c r="T18" s="618">
        <f t="shared" si="4"/>
        <v>1.003677911703601</v>
      </c>
      <c r="U18" s="618">
        <f xml:space="preserve"> (1 + $F10) ^ (U15 / $F$12)</f>
        <v>1.003677911703601</v>
      </c>
      <c r="V18" s="618">
        <f t="shared" si="4"/>
        <v>1.003677911703601</v>
      </c>
      <c r="W18" s="618">
        <f t="shared" si="4"/>
        <v>1.003677911703601</v>
      </c>
      <c r="X18" s="618">
        <f t="shared" si="4"/>
        <v>1.003677911703601</v>
      </c>
      <c r="Y18" s="618">
        <f t="shared" si="4"/>
        <v>1.018733080379155</v>
      </c>
      <c r="Z18" s="618">
        <f t="shared" si="4"/>
        <v>1.018733080379155</v>
      </c>
      <c r="AA18" s="618">
        <f t="shared" si="4"/>
        <v>1.018733080379155</v>
      </c>
      <c r="AB18" s="618">
        <f t="shared" si="4"/>
        <v>1.018733080379155</v>
      </c>
      <c r="AC18" s="618">
        <f t="shared" si="4"/>
        <v>1.018733080379155</v>
      </c>
      <c r="AD18" s="618">
        <f t="shared" si="4"/>
        <v>1.018733080379155</v>
      </c>
      <c r="AE18" s="618">
        <f t="shared" si="4"/>
        <v>1.018733080379155</v>
      </c>
      <c r="AF18" s="618">
        <f t="shared" si="4"/>
        <v>1.018733080379155</v>
      </c>
      <c r="AG18" s="618">
        <f t="shared" si="4"/>
        <v>1.018733080379155</v>
      </c>
      <c r="AH18" s="618">
        <f t="shared" si="4"/>
        <v>1.018733080379155</v>
      </c>
      <c r="AI18" s="618">
        <f t="shared" si="4"/>
        <v>1.018733080379155</v>
      </c>
      <c r="AJ18" s="618">
        <f t="shared" si="4"/>
        <v>1.018733080379155</v>
      </c>
      <c r="AK18" s="618">
        <f t="shared" si="4"/>
        <v>1.0340562556228994</v>
      </c>
      <c r="AL18" s="618">
        <f t="shared" si="4"/>
        <v>1.0340562556228994</v>
      </c>
      <c r="AM18" s="618">
        <f t="shared" si="4"/>
        <v>1.0340562556228994</v>
      </c>
      <c r="AN18" s="618">
        <f t="shared" si="4"/>
        <v>1.0340562556228994</v>
      </c>
      <c r="AO18" s="618">
        <f t="shared" si="4"/>
        <v>1.0340562556228994</v>
      </c>
      <c r="AP18" s="618">
        <f t="shared" si="4"/>
        <v>1.0340562556228994</v>
      </c>
      <c r="AQ18" s="618">
        <f t="shared" si="4"/>
        <v>1.0340562556228994</v>
      </c>
      <c r="AR18" s="618">
        <f t="shared" ref="AR18:BW18" si="5" xml:space="preserve"> (1 + $F10) ^ (AR15 / $F$12)</f>
        <v>1.0340562556228994</v>
      </c>
      <c r="AS18" s="618">
        <f t="shared" si="5"/>
        <v>1.0340562556228994</v>
      </c>
      <c r="AT18" s="618">
        <f t="shared" si="5"/>
        <v>1.0340562556228994</v>
      </c>
      <c r="AU18" s="618">
        <f t="shared" si="5"/>
        <v>1.0340562556228994</v>
      </c>
      <c r="AV18" s="618">
        <f t="shared" si="5"/>
        <v>1.0340562556228994</v>
      </c>
      <c r="AW18" s="618">
        <f t="shared" si="5"/>
        <v>1.0495670994572428</v>
      </c>
      <c r="AX18" s="618">
        <f t="shared" si="5"/>
        <v>1.0495670994572428</v>
      </c>
      <c r="AY18" s="618">
        <f t="shared" si="5"/>
        <v>1.0495670994572428</v>
      </c>
      <c r="AZ18" s="618">
        <f t="shared" si="5"/>
        <v>1.0495670994572428</v>
      </c>
      <c r="BA18" s="618">
        <f t="shared" si="5"/>
        <v>1.0495670994572428</v>
      </c>
      <c r="BB18" s="618">
        <f t="shared" si="5"/>
        <v>1.0495670994572428</v>
      </c>
      <c r="BC18" s="618">
        <f t="shared" si="5"/>
        <v>1.0495670994572428</v>
      </c>
      <c r="BD18" s="618">
        <f t="shared" si="5"/>
        <v>1.0495670994572428</v>
      </c>
      <c r="BE18" s="618">
        <f t="shared" si="5"/>
        <v>1.0495670994572428</v>
      </c>
      <c r="BF18" s="618">
        <f t="shared" si="5"/>
        <v>1.0495670994572428</v>
      </c>
      <c r="BG18" s="618">
        <f t="shared" si="5"/>
        <v>1.0495670994572428</v>
      </c>
      <c r="BH18" s="618">
        <f t="shared" si="5"/>
        <v>1.0495670994572428</v>
      </c>
      <c r="BI18" s="618">
        <f t="shared" si="5"/>
        <v>1.0653106059491013</v>
      </c>
      <c r="BJ18" s="618">
        <f t="shared" si="5"/>
        <v>1.0653106059491013</v>
      </c>
      <c r="BK18" s="618">
        <f t="shared" si="5"/>
        <v>1.0653106059491013</v>
      </c>
      <c r="BL18" s="618">
        <f t="shared" si="5"/>
        <v>1.0653106059491013</v>
      </c>
      <c r="BM18" s="618">
        <f t="shared" si="5"/>
        <v>1.0653106059491013</v>
      </c>
      <c r="BN18" s="618">
        <f t="shared" si="5"/>
        <v>1.0653106059491013</v>
      </c>
      <c r="BO18" s="618">
        <f t="shared" si="5"/>
        <v>1.0653106059491013</v>
      </c>
      <c r="BP18" s="618">
        <f t="shared" si="5"/>
        <v>1.0653106059491013</v>
      </c>
      <c r="BQ18" s="618">
        <f t="shared" si="5"/>
        <v>1.0653106059491013</v>
      </c>
      <c r="BR18" s="618">
        <f t="shared" si="5"/>
        <v>1.0653106059491013</v>
      </c>
      <c r="BS18" s="618">
        <f t="shared" si="5"/>
        <v>1.0653106059491013</v>
      </c>
      <c r="BT18" s="618">
        <f t="shared" si="5"/>
        <v>1.0653106059491013</v>
      </c>
      <c r="BU18" s="618">
        <f t="shared" si="5"/>
        <v>1.0812902650383378</v>
      </c>
      <c r="BV18" s="618">
        <f t="shared" si="5"/>
        <v>1.0812902650383378</v>
      </c>
      <c r="BW18" s="618">
        <f t="shared" si="5"/>
        <v>1.0812902650383378</v>
      </c>
      <c r="BX18" s="618">
        <f t="shared" ref="BX18:CE18" si="6" xml:space="preserve"> (1 + $F10) ^ (BX15 / $F$12)</f>
        <v>1.0812902650383378</v>
      </c>
      <c r="BY18" s="618">
        <f t="shared" si="6"/>
        <v>1.0812902650383378</v>
      </c>
      <c r="BZ18" s="618">
        <f t="shared" si="6"/>
        <v>1.0812902650383378</v>
      </c>
      <c r="CA18" s="618">
        <f t="shared" si="6"/>
        <v>1.0812902650383378</v>
      </c>
      <c r="CB18" s="618">
        <f t="shared" si="6"/>
        <v>1.0812902650383378</v>
      </c>
      <c r="CC18" s="618">
        <f t="shared" si="6"/>
        <v>1.0812902650383378</v>
      </c>
      <c r="CD18" s="618">
        <f t="shared" si="6"/>
        <v>1.0812902650383378</v>
      </c>
      <c r="CE18" s="618">
        <f t="shared" si="6"/>
        <v>1.0812902650383378</v>
      </c>
      <c r="CF18" s="618">
        <f t="shared" ref="CF18" si="7" xml:space="preserve"> (1 + $F10) ^ (CF15 / $F$12)</f>
        <v>1.0812902650383378</v>
      </c>
    </row>
    <row r="19" spans="1:84" x14ac:dyDescent="0.25">
      <c r="CF19" s="417"/>
    </row>
    <row r="21" spans="1:84" x14ac:dyDescent="0.25">
      <c r="A21" s="5" t="s">
        <v>20</v>
      </c>
    </row>
  </sheetData>
  <conditionalFormatting sqref="F2">
    <cfRule type="cellIs" dxfId="43" priority="5" stopIfTrue="1" operator="notEqual">
      <formula>0</formula>
    </cfRule>
  </conditionalFormatting>
  <conditionalFormatting sqref="F3">
    <cfRule type="cellIs" dxfId="42" priority="1" operator="notEqual">
      <formula>0</formula>
    </cfRule>
  </conditionalFormatting>
  <conditionalFormatting sqref="L3:CF3">
    <cfRule type="cellIs" dxfId="41" priority="2" stopIfTrue="1" operator="equal">
      <formula>"Actuals"</formula>
    </cfRule>
    <cfRule type="cellIs" dxfId="40" priority="3" stopIfTrue="1" operator="equal">
      <formula>"Forecast"</formula>
    </cfRule>
  </conditionalFormatting>
  <printOptions headings="1"/>
  <pageMargins left="0.74803149606299213" right="0.74803149606299213" top="0.98425196850393704" bottom="0.98425196850393704" header="0.51181102362204722" footer="0.51181102362204722"/>
  <pageSetup paperSize="9" scale="55" orientation="landscape" blackAndWhite="1" horizontalDpi="300" verticalDpi="300" r:id="rId1"/>
  <headerFooter alignWithMargins="0">
    <oddHeader>&amp;C&amp;"Arial,Bold"&amp;14Sheet: &amp;A</oddHeader>
    <oddFooter>&amp;L&amp;12&amp;F (Printed on &amp;D at &amp;T) &amp;R&amp;12Page &amp;P of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Developer</vt:lpstr>
      <vt:lpstr>Cover</vt:lpstr>
      <vt:lpstr>Guide</vt:lpstr>
      <vt:lpstr>SetUp</vt:lpstr>
      <vt:lpstr>InpAct</vt:lpstr>
      <vt:lpstr>InpFor</vt:lpstr>
      <vt:lpstr>Dashboard</vt:lpstr>
      <vt:lpstr>Time</vt:lpstr>
      <vt:lpstr>Index</vt:lpstr>
      <vt:lpstr>Rev</vt:lpstr>
      <vt:lpstr>CoS</vt:lpstr>
      <vt:lpstr>VAT</vt:lpstr>
      <vt:lpstr>Profit&amp;Cash</vt:lpstr>
      <vt:lpstr>Analysis</vt:lpstr>
      <vt:lpstr>FinStat-M</vt:lpstr>
      <vt:lpstr>FinStat-A</vt:lpstr>
      <vt:lpstr>ChartData</vt:lpstr>
      <vt:lpstr>Checks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Dimberline</dc:creator>
  <cp:lastModifiedBy>John</cp:lastModifiedBy>
  <cp:lastPrinted>2019-07-15T08:41:56Z</cp:lastPrinted>
  <dcterms:created xsi:type="dcterms:W3CDTF">2004-05-12T17:06:52Z</dcterms:created>
  <dcterms:modified xsi:type="dcterms:W3CDTF">2019-08-05T17:38:51Z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ive_PrevVersionNumber">
    <vt:lpwstr/>
  </property>
  <property fmtid="{D5CDD505-2E9C-101B-9397-08002B2CF9AE}" pid="3" name="Offisync_UpdateToken">
    <vt:lpwstr>1</vt:lpwstr>
  </property>
  <property fmtid="{D5CDD505-2E9C-101B-9397-08002B2CF9AE}" pid="4" name="Jive_VersionGuid">
    <vt:lpwstr>f1d8ab58588a418a87272c8e1a9a6982</vt:lpwstr>
  </property>
  <property fmtid="{D5CDD505-2E9C-101B-9397-08002B2CF9AE}" pid="5" name="Jive_ModifiedButNotPublished">
    <vt:lpwstr/>
  </property>
  <property fmtid="{D5CDD505-2E9C-101B-9397-08002B2CF9AE}" pid="6" name="Offisync_ProviderInitializationData">
    <vt:lpwstr>https://f1f9.jiveon.com</vt:lpwstr>
  </property>
  <property fmtid="{D5CDD505-2E9C-101B-9397-08002B2CF9AE}" pid="7" name="Jive_VersionGuid_v2.5">
    <vt:lpwstr/>
  </property>
  <property fmtid="{D5CDD505-2E9C-101B-9397-08002B2CF9AE}" pid="8" name="Jive_LatestUserAccountName">
    <vt:lpwstr>alex.arnold@f1f9.com</vt:lpwstr>
  </property>
  <property fmtid="{D5CDD505-2E9C-101B-9397-08002B2CF9AE}" pid="9" name="Jive_LatestFileFullName">
    <vt:lpwstr/>
  </property>
  <property fmtid="{D5CDD505-2E9C-101B-9397-08002B2CF9AE}" pid="10" name="Offisync_ServerID">
    <vt:lpwstr>15cc4727-2be0-49a0-b8bf-d07d94f0ee92</vt:lpwstr>
  </property>
  <property fmtid="{D5CDD505-2E9C-101B-9397-08002B2CF9AE}" pid="11" name="Offisync_UniqueId">
    <vt:lpwstr>1836</vt:lpwstr>
  </property>
</Properties>
</file>